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计划分解表" sheetId="3" r:id="rId1"/>
    <sheet name="一览表" sheetId="2" r:id="rId2"/>
    <sheet name="Sheet1" sheetId="4" r:id="rId3"/>
  </sheets>
  <definedNames>
    <definedName name="_xlnm._FilterDatabase" localSheetId="0" hidden="1">计划分解表!$A$3:$W$171</definedName>
    <definedName name="_xlnm.Print_Area" localSheetId="0">计划分解表!$A$1:$U$171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wangshuo.zalh</author>
    <author>LX</author>
  </authors>
  <commentList>
    <comment ref="F67" authorId="0">
      <text>
        <r>
          <rPr>
            <b/>
            <sz val="9"/>
            <rFont val="宋体"/>
            <charset val="134"/>
          </rPr>
          <t>wangshuo.zalh:</t>
        </r>
        <r>
          <rPr>
            <sz val="9"/>
            <rFont val="宋体"/>
            <charset val="134"/>
          </rPr>
          <t xml:space="preserve">
50-200</t>
        </r>
      </text>
    </comment>
    <comment ref="F68" authorId="0">
      <text>
        <r>
          <rPr>
            <b/>
            <sz val="9"/>
            <rFont val="宋体"/>
            <charset val="134"/>
          </rPr>
          <t>wangshuo.zalh:</t>
        </r>
        <r>
          <rPr>
            <sz val="9"/>
            <rFont val="宋体"/>
            <charset val="134"/>
          </rPr>
          <t xml:space="preserve">
10-100</t>
        </r>
      </text>
    </comment>
    <comment ref="U68" authorId="0">
      <text>
        <r>
          <rPr>
            <b/>
            <sz val="9"/>
            <rFont val="宋体"/>
            <charset val="134"/>
          </rPr>
          <t>wangshuo.zalh:</t>
        </r>
        <r>
          <rPr>
            <sz val="9"/>
            <rFont val="宋体"/>
            <charset val="134"/>
          </rPr>
          <t xml:space="preserve">
此项目与高新技术企业项目为同一争取政策。</t>
        </r>
      </text>
    </comment>
    <comment ref="F69" authorId="0">
      <text>
        <r>
          <rPr>
            <b/>
            <sz val="9"/>
            <rFont val="宋体"/>
            <charset val="134"/>
          </rPr>
          <t>wangshuo.zalh:</t>
        </r>
        <r>
          <rPr>
            <sz val="9"/>
            <rFont val="宋体"/>
            <charset val="134"/>
          </rPr>
          <t xml:space="preserve">
10-100</t>
        </r>
      </text>
    </comment>
    <comment ref="U72" authorId="0">
      <text>
        <r>
          <rPr>
            <b/>
            <sz val="9"/>
            <rFont val="宋体"/>
            <charset val="134"/>
          </rPr>
          <t>wangshuo.zalh:</t>
        </r>
        <r>
          <rPr>
            <sz val="9"/>
            <rFont val="宋体"/>
            <charset val="134"/>
          </rPr>
          <t xml:space="preserve">
此项目与高新技术企业项目为同一争取政策。</t>
        </r>
      </text>
    </comment>
    <comment ref="F158" authorId="1">
      <text>
        <r>
          <rPr>
            <b/>
            <sz val="9"/>
            <rFont val="宋体"/>
            <charset val="134"/>
          </rPr>
          <t>LX:</t>
        </r>
        <r>
          <rPr>
            <sz val="9"/>
            <rFont val="宋体"/>
            <charset val="134"/>
          </rPr>
          <t xml:space="preserve">
24年失业保险缴纳的60%</t>
        </r>
      </text>
    </comment>
  </commentList>
</comments>
</file>

<file path=xl/comments2.xml><?xml version="1.0" encoding="utf-8"?>
<comments xmlns="http://schemas.openxmlformats.org/spreadsheetml/2006/main">
  <authors>
    <author>LENOVO</author>
  </authors>
  <commentList>
    <comment ref="F20" authorId="0">
      <text>
        <r>
          <rPr>
            <b/>
            <sz val="9"/>
            <rFont val="宋体"/>
            <charset val="134"/>
          </rPr>
          <t>LENOVO:</t>
        </r>
        <r>
          <rPr>
            <sz val="9"/>
            <rFont val="宋体"/>
            <charset val="134"/>
          </rPr>
          <t xml:space="preserve">
个税返还1万</t>
        </r>
      </text>
    </comment>
    <comment ref="L20" authorId="0">
      <text>
        <r>
          <rPr>
            <b/>
            <sz val="9"/>
            <rFont val="宋体"/>
            <charset val="134"/>
          </rPr>
          <t>LENOVO:</t>
        </r>
        <r>
          <rPr>
            <sz val="9"/>
            <rFont val="宋体"/>
            <charset val="134"/>
          </rPr>
          <t xml:space="preserve">
研发加计扣除400万</t>
        </r>
      </text>
    </comment>
  </commentList>
</comments>
</file>

<file path=xl/sharedStrings.xml><?xml version="1.0" encoding="utf-8"?>
<sst xmlns="http://schemas.openxmlformats.org/spreadsheetml/2006/main" count="1117" uniqueCount="505">
  <si>
    <r>
      <rPr>
        <sz val="26"/>
        <rFont val="黑体"/>
        <charset val="134"/>
      </rPr>
      <t>集团公司</t>
    </r>
    <r>
      <rPr>
        <sz val="26"/>
        <rFont val="Times New Roman"/>
        <charset val="134"/>
      </rPr>
      <t>2025</t>
    </r>
    <r>
      <rPr>
        <sz val="26"/>
        <rFont val="黑体"/>
        <charset val="134"/>
      </rPr>
      <t>年政策研究和争取任务计划分解表</t>
    </r>
  </si>
  <si>
    <r>
      <rPr>
        <sz val="12"/>
        <rFont val="宋体"/>
        <charset val="134"/>
      </rPr>
      <t>单位：万元</t>
    </r>
  </si>
  <si>
    <t>序号</t>
  </si>
  <si>
    <t>单位</t>
  </si>
  <si>
    <t>负责人</t>
  </si>
  <si>
    <t>具体承办人</t>
  </si>
  <si>
    <r>
      <rPr>
        <b/>
        <sz val="16"/>
        <rFont val="Times New Roman"/>
        <charset val="134"/>
      </rPr>
      <t>2025</t>
    </r>
    <r>
      <rPr>
        <b/>
        <sz val="16"/>
        <rFont val="黑体"/>
        <charset val="134"/>
      </rPr>
      <t>年政策（项目）内容</t>
    </r>
  </si>
  <si>
    <r>
      <rPr>
        <b/>
        <sz val="16"/>
        <rFont val="Times New Roman"/>
        <charset val="134"/>
      </rPr>
      <t>2025</t>
    </r>
    <r>
      <rPr>
        <b/>
        <sz val="16"/>
        <rFont val="黑体"/>
        <charset val="134"/>
      </rPr>
      <t>年度计</t>
    </r>
    <r>
      <rPr>
        <b/>
        <sz val="16"/>
        <rFont val="Times New Roman"/>
        <charset val="134"/>
      </rPr>
      <t xml:space="preserve">
</t>
    </r>
    <r>
      <rPr>
        <b/>
        <sz val="16"/>
        <rFont val="黑体"/>
        <charset val="134"/>
      </rPr>
      <t>划争取金额</t>
    </r>
  </si>
  <si>
    <r>
      <rPr>
        <b/>
        <sz val="16"/>
        <rFont val="Times New Roman"/>
        <charset val="134"/>
      </rPr>
      <t>1</t>
    </r>
    <r>
      <rPr>
        <b/>
        <sz val="16"/>
        <rFont val="黑体"/>
        <charset val="134"/>
      </rPr>
      <t>月完成</t>
    </r>
  </si>
  <si>
    <r>
      <rPr>
        <b/>
        <sz val="16"/>
        <rFont val="Times New Roman"/>
        <charset val="134"/>
      </rPr>
      <t>2</t>
    </r>
    <r>
      <rPr>
        <b/>
        <sz val="16"/>
        <rFont val="黑体"/>
        <charset val="134"/>
      </rPr>
      <t>月完成</t>
    </r>
  </si>
  <si>
    <r>
      <rPr>
        <b/>
        <sz val="16"/>
        <rFont val="Times New Roman"/>
        <charset val="134"/>
      </rPr>
      <t>3</t>
    </r>
    <r>
      <rPr>
        <b/>
        <sz val="16"/>
        <rFont val="黑体"/>
        <charset val="134"/>
      </rPr>
      <t>月完成</t>
    </r>
  </si>
  <si>
    <r>
      <rPr>
        <b/>
        <sz val="16"/>
        <rFont val="Times New Roman"/>
        <charset val="134"/>
      </rPr>
      <t>4</t>
    </r>
    <r>
      <rPr>
        <b/>
        <sz val="16"/>
        <rFont val="宋体"/>
        <charset val="134"/>
      </rPr>
      <t>月完成</t>
    </r>
  </si>
  <si>
    <r>
      <rPr>
        <b/>
        <sz val="16"/>
        <rFont val="Times New Roman"/>
        <charset val="134"/>
      </rPr>
      <t>5</t>
    </r>
    <r>
      <rPr>
        <b/>
        <sz val="16"/>
        <rFont val="宋体"/>
        <charset val="134"/>
      </rPr>
      <t>月完成</t>
    </r>
  </si>
  <si>
    <r>
      <rPr>
        <b/>
        <sz val="16"/>
        <rFont val="Times New Roman"/>
        <charset val="134"/>
      </rPr>
      <t>6</t>
    </r>
    <r>
      <rPr>
        <b/>
        <sz val="16"/>
        <rFont val="宋体"/>
        <charset val="134"/>
      </rPr>
      <t>月完成</t>
    </r>
  </si>
  <si>
    <r>
      <rPr>
        <b/>
        <sz val="16"/>
        <rFont val="Times New Roman"/>
        <charset val="134"/>
      </rPr>
      <t>7</t>
    </r>
    <r>
      <rPr>
        <b/>
        <sz val="16"/>
        <rFont val="宋体"/>
        <charset val="134"/>
      </rPr>
      <t>月完成</t>
    </r>
  </si>
  <si>
    <t>8月完成</t>
  </si>
  <si>
    <t>9月完成</t>
  </si>
  <si>
    <t>10月完成</t>
  </si>
  <si>
    <t>11月完成</t>
  </si>
  <si>
    <t>12月完成</t>
  </si>
  <si>
    <t>累计完成</t>
  </si>
  <si>
    <t>相关工作进展情况</t>
  </si>
  <si>
    <t>政策名称</t>
  </si>
  <si>
    <t>政策类型</t>
  </si>
  <si>
    <r>
      <rPr>
        <sz val="16"/>
        <rFont val="仿宋_GB2312"/>
        <charset val="134"/>
      </rPr>
      <t>组织部</t>
    </r>
  </si>
  <si>
    <r>
      <rPr>
        <sz val="16"/>
        <rFont val="仿宋_GB2312"/>
        <charset val="134"/>
      </rPr>
      <t>许昌</t>
    </r>
  </si>
  <si>
    <r>
      <rPr>
        <sz val="16"/>
        <rFont val="仿宋_GB2312"/>
        <charset val="134"/>
      </rPr>
      <t>张跃跃</t>
    </r>
  </si>
  <si>
    <r>
      <rPr>
        <sz val="16"/>
        <rFont val="仿宋_GB2312"/>
        <charset val="134"/>
      </rPr>
      <t>高校毕业生补贴、承办技能竞赛补贴、承办培训项目补贴（省国资委）。</t>
    </r>
  </si>
  <si>
    <t>已完成，获得省国资拨付一次性人才补贴和技能竞赛资助项目27.83万元，已到账，后续按要求拨付个人和相关单位。</t>
  </si>
  <si>
    <r>
      <rPr>
        <sz val="12"/>
        <rFont val="仿宋_GB2312"/>
        <charset val="134"/>
      </rPr>
      <t>《关于申报</t>
    </r>
    <r>
      <rPr>
        <sz val="12"/>
        <rFont val="Times New Roman"/>
        <charset val="134"/>
      </rPr>
      <t>2024</t>
    </r>
    <r>
      <rPr>
        <sz val="12"/>
        <rFont val="仿宋_GB2312"/>
        <charset val="134"/>
      </rPr>
      <t>年度省属企业人才专项资金的通知》（皖国资</t>
    </r>
    <r>
      <rPr>
        <sz val="12"/>
        <rFont val="Times New Roman"/>
        <charset val="134"/>
      </rPr>
      <t>[2024]109</t>
    </r>
    <r>
      <rPr>
        <sz val="12"/>
        <rFont val="仿宋_GB2312"/>
        <charset val="134"/>
      </rPr>
      <t>号）</t>
    </r>
  </si>
  <si>
    <t>补贴</t>
  </si>
  <si>
    <r>
      <rPr>
        <sz val="16"/>
        <rFont val="仿宋_GB2312"/>
        <charset val="134"/>
      </rPr>
      <t>创新企业家项目、先进制造技术人才、先进基础工艺人才。</t>
    </r>
  </si>
  <si>
    <t>已完成，获得工信部拨付75万元资金已到账户。</t>
  </si>
  <si>
    <r>
      <rPr>
        <sz val="12"/>
        <rFont val="仿宋_GB2312"/>
        <charset val="134"/>
      </rPr>
      <t>《安徽省工业和信息化厅关于开展</t>
    </r>
    <r>
      <rPr>
        <sz val="12"/>
        <rFont val="Times New Roman"/>
        <charset val="134"/>
      </rPr>
      <t>2024</t>
    </r>
    <r>
      <rPr>
        <sz val="12"/>
        <rFont val="仿宋_GB2312"/>
        <charset val="134"/>
      </rPr>
      <t>年制造业人才支持计划申报推荐工作的通知》</t>
    </r>
  </si>
  <si>
    <t>奖励</t>
  </si>
  <si>
    <r>
      <rPr>
        <sz val="16"/>
        <rFont val="仿宋_GB2312"/>
        <charset val="134"/>
      </rPr>
      <t>汤瑞昌</t>
    </r>
  </si>
  <si>
    <r>
      <rPr>
        <sz val="16"/>
        <rFont val="仿宋_GB2312"/>
        <charset val="134"/>
      </rPr>
      <t>困难党员慰问、党员活动场所受灾补助（省国资委）。</t>
    </r>
  </si>
  <si>
    <t>已完成，1月31日，集团公司党委党费专户收到98万专项党费拨款。</t>
  </si>
  <si>
    <r>
      <rPr>
        <sz val="12"/>
        <rFont val="仿宋_GB2312"/>
        <charset val="134"/>
      </rPr>
      <t>根据省国资委党委活动要求下拨的专项党费</t>
    </r>
  </si>
  <si>
    <r>
      <rPr>
        <b/>
        <sz val="16"/>
        <rFont val="仿宋_GB2312"/>
        <charset val="134"/>
      </rPr>
      <t>小计</t>
    </r>
  </si>
  <si>
    <r>
      <rPr>
        <sz val="16"/>
        <rFont val="仿宋_GB2312"/>
        <charset val="134"/>
      </rPr>
      <t>劳资部</t>
    </r>
  </si>
  <si>
    <r>
      <rPr>
        <sz val="16"/>
        <rFont val="仿宋_GB2312"/>
        <charset val="134"/>
      </rPr>
      <t>鲁恒祥</t>
    </r>
  </si>
  <si>
    <r>
      <rPr>
        <sz val="16"/>
        <rFont val="仿宋_GB2312"/>
        <charset val="134"/>
      </rPr>
      <t>程晓玮</t>
    </r>
  </si>
  <si>
    <r>
      <rPr>
        <sz val="16"/>
        <rFont val="仿宋_GB2312"/>
        <charset val="134"/>
      </rPr>
      <t>继续实施失业保险稳岗返还政策。参保企业累计足额缴纳失业保险费</t>
    </r>
    <r>
      <rPr>
        <sz val="16"/>
        <rFont val="Times New Roman"/>
        <charset val="134"/>
      </rPr>
      <t>12</t>
    </r>
    <r>
      <rPr>
        <sz val="16"/>
        <rFont val="仿宋_GB2312"/>
        <charset val="134"/>
      </rPr>
      <t>个月以上，上年度未裁员或裁员率不高于</t>
    </r>
    <r>
      <rPr>
        <sz val="16"/>
        <rFont val="Times New Roman"/>
        <charset val="134"/>
      </rPr>
      <t>5.5%</t>
    </r>
    <r>
      <rPr>
        <sz val="16"/>
        <rFont val="仿宋_GB2312"/>
        <charset val="134"/>
      </rPr>
      <t>（</t>
    </r>
    <r>
      <rPr>
        <sz val="16"/>
        <rFont val="Times New Roman"/>
        <charset val="134"/>
      </rPr>
      <t>30</t>
    </r>
    <r>
      <rPr>
        <sz val="16"/>
        <rFont val="仿宋_GB2312"/>
        <charset val="134"/>
      </rPr>
      <t>人及以下的参保企业裁员率不高于</t>
    </r>
    <r>
      <rPr>
        <sz val="16"/>
        <rFont val="Times New Roman"/>
        <charset val="134"/>
      </rPr>
      <t>20%</t>
    </r>
    <r>
      <rPr>
        <sz val="16"/>
        <rFont val="仿宋_GB2312"/>
        <charset val="134"/>
      </rPr>
      <t>）的，可以申请失业保险稳岗返还。大型企业按企业及其职工上年度实际缴纳失业保险费的</t>
    </r>
    <r>
      <rPr>
        <sz val="16"/>
        <rFont val="Times New Roman"/>
        <charset val="134"/>
      </rPr>
      <t>30%</t>
    </r>
    <r>
      <rPr>
        <sz val="16"/>
        <rFont val="仿宋_GB2312"/>
        <charset val="134"/>
      </rPr>
      <t>返还，中小微企业按</t>
    </r>
    <r>
      <rPr>
        <sz val="16"/>
        <rFont val="Times New Roman"/>
        <charset val="134"/>
      </rPr>
      <t>60%</t>
    </r>
    <r>
      <rPr>
        <sz val="16"/>
        <rFont val="仿宋_GB2312"/>
        <charset val="134"/>
      </rPr>
      <t>返还。</t>
    </r>
  </si>
  <si>
    <t>2025年度稳岗返还补贴正在申报，资金未到账</t>
  </si>
  <si>
    <r>
      <rPr>
        <sz val="12"/>
        <rFont val="仿宋_GB2312"/>
        <charset val="134"/>
      </rPr>
      <t>《关于落实失业保险援企稳岗有关政策的通知》（皖人社秘〔</t>
    </r>
    <r>
      <rPr>
        <sz val="12"/>
        <rFont val="Times New Roman"/>
        <charset val="134"/>
      </rPr>
      <t>2024</t>
    </r>
    <r>
      <rPr>
        <sz val="12"/>
        <rFont val="仿宋_GB2312"/>
        <charset val="134"/>
      </rPr>
      <t>〕</t>
    </r>
    <r>
      <rPr>
        <sz val="12"/>
        <rFont val="Times New Roman"/>
        <charset val="134"/>
      </rPr>
      <t>136</t>
    </r>
    <r>
      <rPr>
        <sz val="12"/>
        <rFont val="仿宋_GB2312"/>
        <charset val="134"/>
      </rPr>
      <t>号）</t>
    </r>
  </si>
  <si>
    <t>社保</t>
  </si>
  <si>
    <r>
      <rPr>
        <sz val="16"/>
        <rFont val="仿宋_GB2312"/>
        <charset val="134"/>
      </rPr>
      <t>企业为相关人员足额缴纳失业、工伤、职工养老保险费满</t>
    </r>
    <r>
      <rPr>
        <sz val="16"/>
        <rFont val="Times New Roman"/>
        <charset val="134"/>
      </rPr>
      <t>3</t>
    </r>
    <r>
      <rPr>
        <sz val="16"/>
        <rFont val="仿宋_GB2312"/>
        <charset val="134"/>
      </rPr>
      <t>个月，且审核时处于正常参保缴费状态。招用相关人员时间应在</t>
    </r>
    <r>
      <rPr>
        <sz val="16"/>
        <rFont val="Times New Roman"/>
        <charset val="134"/>
      </rPr>
      <t>2024</t>
    </r>
    <r>
      <rPr>
        <sz val="16"/>
        <rFont val="仿宋_GB2312"/>
        <charset val="134"/>
      </rPr>
      <t>年</t>
    </r>
    <r>
      <rPr>
        <sz val="16"/>
        <rFont val="Times New Roman"/>
        <charset val="134"/>
      </rPr>
      <t>1</t>
    </r>
    <r>
      <rPr>
        <sz val="16"/>
        <rFont val="仿宋_GB2312"/>
        <charset val="134"/>
      </rPr>
      <t>月</t>
    </r>
    <r>
      <rPr>
        <sz val="16"/>
        <rFont val="Times New Roman"/>
        <charset val="134"/>
      </rPr>
      <t>1</t>
    </r>
    <r>
      <rPr>
        <sz val="16"/>
        <rFont val="仿宋_GB2312"/>
        <charset val="134"/>
      </rPr>
      <t>日至</t>
    </r>
    <r>
      <rPr>
        <sz val="16"/>
        <rFont val="Times New Roman"/>
        <charset val="134"/>
      </rPr>
      <t>2025</t>
    </r>
    <r>
      <rPr>
        <sz val="16"/>
        <rFont val="仿宋_GB2312"/>
        <charset val="134"/>
      </rPr>
      <t>年</t>
    </r>
    <r>
      <rPr>
        <sz val="16"/>
        <rFont val="Times New Roman"/>
        <charset val="134"/>
      </rPr>
      <t>12</t>
    </r>
    <r>
      <rPr>
        <sz val="16"/>
        <rFont val="仿宋_GB2312"/>
        <charset val="134"/>
      </rPr>
      <t>月</t>
    </r>
    <r>
      <rPr>
        <sz val="16"/>
        <rFont val="Times New Roman"/>
        <charset val="134"/>
      </rPr>
      <t>31</t>
    </r>
    <r>
      <rPr>
        <sz val="16"/>
        <rFont val="仿宋_GB2312"/>
        <charset val="134"/>
      </rPr>
      <t>日。之间。每招用</t>
    </r>
    <r>
      <rPr>
        <sz val="16"/>
        <rFont val="Times New Roman"/>
        <charset val="134"/>
      </rPr>
      <t>1</t>
    </r>
    <r>
      <rPr>
        <sz val="16"/>
        <rFont val="仿宋_GB2312"/>
        <charset val="134"/>
      </rPr>
      <t>人按</t>
    </r>
    <r>
      <rPr>
        <sz val="16"/>
        <rFont val="Times New Roman"/>
        <charset val="134"/>
      </rPr>
      <t>1000</t>
    </r>
    <r>
      <rPr>
        <sz val="16"/>
        <rFont val="仿宋_GB2312"/>
        <charset val="134"/>
      </rPr>
      <t>元标准发放一次性扩岗补助。</t>
    </r>
  </si>
  <si>
    <t>2024年招录人员补贴27.6万元于1月份已到账，2025年度补贴待7-8月份本科毕业生报到后方可争取</t>
  </si>
  <si>
    <r>
      <rPr>
        <sz val="12"/>
        <rFont val="仿宋_GB2312"/>
        <charset val="134"/>
      </rPr>
      <t>《关于开展一次性扩岗补助工作的通告》（安徽省人力资源和社会保障厅</t>
    </r>
    <r>
      <rPr>
        <sz val="12"/>
        <rFont val="Times New Roman"/>
        <charset val="134"/>
      </rPr>
      <t>2024</t>
    </r>
    <r>
      <rPr>
        <sz val="12"/>
        <rFont val="仿宋_GB2312"/>
        <charset val="134"/>
      </rPr>
      <t>年</t>
    </r>
    <r>
      <rPr>
        <sz val="12"/>
        <rFont val="Times New Roman"/>
        <charset val="134"/>
      </rPr>
      <t>9</t>
    </r>
    <r>
      <rPr>
        <sz val="12"/>
        <rFont val="仿宋_GB2312"/>
        <charset val="134"/>
      </rPr>
      <t>月</t>
    </r>
    <r>
      <rPr>
        <sz val="12"/>
        <rFont val="Times New Roman"/>
        <charset val="134"/>
      </rPr>
      <t>30</t>
    </r>
    <r>
      <rPr>
        <sz val="12"/>
        <rFont val="仿宋_GB2312"/>
        <charset val="134"/>
      </rPr>
      <t>日）</t>
    </r>
  </si>
  <si>
    <r>
      <rPr>
        <sz val="16"/>
        <rFont val="仿宋_GB2312"/>
        <charset val="134"/>
      </rPr>
      <t>扩岗补助</t>
    </r>
  </si>
  <si>
    <r>
      <rPr>
        <sz val="16"/>
        <rFont val="仿宋_GB2312"/>
        <charset val="134"/>
      </rPr>
      <t>延续实施阶段性降低失业保险费率政策。阶段性降低失业保险费率至</t>
    </r>
    <r>
      <rPr>
        <sz val="16"/>
        <rFont val="Times New Roman"/>
        <charset val="134"/>
      </rPr>
      <t>1%</t>
    </r>
    <r>
      <rPr>
        <sz val="16"/>
        <rFont val="仿宋_GB2312"/>
        <charset val="134"/>
      </rPr>
      <t>的政策延续实施</t>
    </r>
    <r>
      <rPr>
        <sz val="16"/>
        <rFont val="Times New Roman"/>
        <charset val="134"/>
      </rPr>
      <t>1</t>
    </r>
    <r>
      <rPr>
        <sz val="16"/>
        <rFont val="仿宋_GB2312"/>
        <charset val="134"/>
      </rPr>
      <t>年，政策执行期限至</t>
    </r>
    <r>
      <rPr>
        <sz val="16"/>
        <rFont val="Times New Roman"/>
        <charset val="134"/>
      </rPr>
      <t>2025</t>
    </r>
    <r>
      <rPr>
        <sz val="16"/>
        <rFont val="仿宋_GB2312"/>
        <charset val="134"/>
      </rPr>
      <t>年</t>
    </r>
    <r>
      <rPr>
        <sz val="16"/>
        <rFont val="Times New Roman"/>
        <charset val="134"/>
      </rPr>
      <t>12</t>
    </r>
    <r>
      <rPr>
        <sz val="16"/>
        <rFont val="仿宋_GB2312"/>
        <charset val="134"/>
      </rPr>
      <t>月</t>
    </r>
    <r>
      <rPr>
        <sz val="16"/>
        <rFont val="Times New Roman"/>
        <charset val="134"/>
      </rPr>
      <t>31</t>
    </r>
    <r>
      <rPr>
        <sz val="16"/>
        <rFont val="仿宋_GB2312"/>
        <charset val="134"/>
      </rPr>
      <t>日。</t>
    </r>
  </si>
  <si>
    <t>按月落实到位。</t>
  </si>
  <si>
    <r>
      <rPr>
        <sz val="16"/>
        <rFont val="仿宋_GB2312"/>
        <charset val="134"/>
      </rPr>
      <t>史国锋</t>
    </r>
  </si>
  <si>
    <r>
      <rPr>
        <sz val="16"/>
        <rFont val="仿宋_GB2312"/>
        <charset val="134"/>
      </rPr>
      <t>规范实施技能提升补贴政策。参加失业保险累计缴费满</t>
    </r>
    <r>
      <rPr>
        <sz val="16"/>
        <rFont val="Times New Roman"/>
        <charset val="134"/>
      </rPr>
      <t>1</t>
    </r>
    <r>
      <rPr>
        <sz val="16"/>
        <rFont val="仿宋_GB2312"/>
        <charset val="134"/>
      </rPr>
      <t>年以上的企业在职职工或领取失业保险金人员，取得技能人员职业资格证书或职业技能等级证书的，可按照初级（五级）</t>
    </r>
    <r>
      <rPr>
        <sz val="16"/>
        <rFont val="Times New Roman"/>
        <charset val="134"/>
      </rPr>
      <t>1000</t>
    </r>
    <r>
      <rPr>
        <sz val="16"/>
        <rFont val="仿宋_GB2312"/>
        <charset val="134"/>
      </rPr>
      <t>元、中级（四级）</t>
    </r>
    <r>
      <rPr>
        <sz val="16"/>
        <rFont val="Times New Roman"/>
        <charset val="134"/>
      </rPr>
      <t>1500</t>
    </r>
    <r>
      <rPr>
        <sz val="16"/>
        <rFont val="仿宋_GB2312"/>
        <charset val="134"/>
      </rPr>
      <t>元、高级（三级）</t>
    </r>
    <r>
      <rPr>
        <sz val="16"/>
        <rFont val="Times New Roman"/>
        <charset val="134"/>
      </rPr>
      <t>2000</t>
    </r>
    <r>
      <rPr>
        <sz val="16"/>
        <rFont val="仿宋_GB2312"/>
        <charset val="134"/>
      </rPr>
      <t>元的标准申请技能提升补贴。</t>
    </r>
  </si>
  <si>
    <t>截止7月底有9家单位671人次申领成功，共计金额102.9万元。</t>
  </si>
  <si>
    <t>技能提升</t>
  </si>
  <si>
    <r>
      <rPr>
        <sz val="16"/>
        <rFont val="仿宋_GB2312"/>
        <charset val="134"/>
      </rPr>
      <t>群团部</t>
    </r>
  </si>
  <si>
    <r>
      <rPr>
        <sz val="16"/>
        <rFont val="仿宋_GB2312"/>
        <charset val="134"/>
      </rPr>
      <t>邵中南</t>
    </r>
  </si>
  <si>
    <r>
      <rPr>
        <sz val="16"/>
        <rFont val="仿宋_GB2312"/>
        <charset val="134"/>
      </rPr>
      <t>顾登贤</t>
    </r>
  </si>
  <si>
    <r>
      <rPr>
        <sz val="16"/>
        <rFont val="仿宋_GB2312"/>
        <charset val="134"/>
      </rPr>
      <t>向淮北市总工会争取项目资金支持。</t>
    </r>
  </si>
  <si>
    <r>
      <rPr>
        <sz val="16"/>
        <rFont val="仿宋_GB2312"/>
        <charset val="134"/>
      </rPr>
      <t>工会</t>
    </r>
  </si>
  <si>
    <r>
      <rPr>
        <sz val="16"/>
        <rFont val="仿宋_GB2312"/>
        <charset val="134"/>
      </rPr>
      <t>资产财务部</t>
    </r>
  </si>
  <si>
    <r>
      <rPr>
        <sz val="16"/>
        <rFont val="仿宋_GB2312"/>
        <charset val="134"/>
      </rPr>
      <t>张磊</t>
    </r>
  </si>
  <si>
    <r>
      <rPr>
        <sz val="16"/>
        <rFont val="仿宋_GB2312"/>
        <charset val="134"/>
      </rPr>
      <t>张治军</t>
    </r>
  </si>
  <si>
    <t>国有资本经营预算支出资金。</t>
  </si>
  <si>
    <t>争取中</t>
  </si>
  <si>
    <r>
      <rPr>
        <sz val="12"/>
        <rFont val="仿宋_GB2312"/>
        <charset val="134"/>
      </rPr>
      <t>《安徽省省属企业国有资本经营预算资金管理暂行办法》（皖国资预算〔</t>
    </r>
    <r>
      <rPr>
        <sz val="12"/>
        <rFont val="Times New Roman"/>
        <charset val="134"/>
      </rPr>
      <t>2013</t>
    </r>
    <r>
      <rPr>
        <sz val="12"/>
        <rFont val="仿宋_GB2312"/>
        <charset val="134"/>
      </rPr>
      <t>〕</t>
    </r>
    <r>
      <rPr>
        <sz val="12"/>
        <rFont val="Times New Roman"/>
        <charset val="134"/>
      </rPr>
      <t>116</t>
    </r>
    <r>
      <rPr>
        <sz val="12"/>
        <rFont val="仿宋_GB2312"/>
        <charset val="134"/>
      </rPr>
      <t>号）</t>
    </r>
  </si>
  <si>
    <r>
      <rPr>
        <sz val="16"/>
        <rFont val="仿宋_GB2312"/>
        <charset val="134"/>
      </rPr>
      <t>个税手续费返还。</t>
    </r>
  </si>
  <si>
    <t>已完成</t>
  </si>
  <si>
    <r>
      <rPr>
        <sz val="12"/>
        <rFont val="仿宋_GB2312"/>
        <charset val="134"/>
      </rPr>
      <t>《中华人民共和国个人所得税法》、《国家税务总局财政部中国人民银行关于进一步加强代扣代收代征税款手续费管理的通知》（税总财务发〔</t>
    </r>
    <r>
      <rPr>
        <sz val="12"/>
        <rFont val="Times New Roman"/>
        <charset val="134"/>
      </rPr>
      <t>2023</t>
    </r>
    <r>
      <rPr>
        <sz val="12"/>
        <rFont val="仿宋_GB2312"/>
        <charset val="134"/>
      </rPr>
      <t>〕</t>
    </r>
    <r>
      <rPr>
        <sz val="12"/>
        <rFont val="Times New Roman"/>
        <charset val="134"/>
      </rPr>
      <t>48</t>
    </r>
    <r>
      <rPr>
        <sz val="12"/>
        <rFont val="仿宋_GB2312"/>
        <charset val="134"/>
      </rPr>
      <t>号）</t>
    </r>
  </si>
  <si>
    <t>税费</t>
  </si>
  <si>
    <t>个税返还</t>
  </si>
  <si>
    <r>
      <rPr>
        <sz val="16"/>
        <rFont val="仿宋_GB2312"/>
        <charset val="134"/>
      </rPr>
      <t>增值税留抵退税。</t>
    </r>
  </si>
  <si>
    <t>积极争取中</t>
  </si>
  <si>
    <r>
      <rPr>
        <sz val="12"/>
        <rFont val="仿宋_GB2312"/>
        <charset val="134"/>
      </rPr>
      <t>《关于进一步加大增值税期末留抵退税政策实施力度的公告》（财政部</t>
    </r>
    <r>
      <rPr>
        <sz val="12"/>
        <rFont val="Times New Roman"/>
        <charset val="134"/>
      </rPr>
      <t xml:space="preserve"> </t>
    </r>
    <r>
      <rPr>
        <sz val="12"/>
        <rFont val="仿宋_GB2312"/>
        <charset val="134"/>
      </rPr>
      <t>税务总局公告</t>
    </r>
    <r>
      <rPr>
        <sz val="12"/>
        <rFont val="Times New Roman"/>
        <charset val="134"/>
      </rPr>
      <t>2022</t>
    </r>
    <r>
      <rPr>
        <sz val="12"/>
        <rFont val="仿宋_GB2312"/>
        <charset val="134"/>
      </rPr>
      <t>年第</t>
    </r>
    <r>
      <rPr>
        <sz val="12"/>
        <rFont val="Times New Roman"/>
        <charset val="134"/>
      </rPr>
      <t>14</t>
    </r>
    <r>
      <rPr>
        <sz val="12"/>
        <rFont val="仿宋_GB2312"/>
        <charset val="134"/>
      </rPr>
      <t>号）、《关于进一步加快增值税期末留抵退税政策实施进度的公告》（财政部</t>
    </r>
    <r>
      <rPr>
        <sz val="12"/>
        <rFont val="Times New Roman"/>
        <charset val="134"/>
      </rPr>
      <t xml:space="preserve"> </t>
    </r>
    <r>
      <rPr>
        <sz val="12"/>
        <rFont val="仿宋_GB2312"/>
        <charset val="134"/>
      </rPr>
      <t>税务总局公告</t>
    </r>
    <r>
      <rPr>
        <sz val="12"/>
        <rFont val="Times New Roman"/>
        <charset val="134"/>
      </rPr>
      <t>2022</t>
    </r>
    <r>
      <rPr>
        <sz val="12"/>
        <rFont val="仿宋_GB2312"/>
        <charset val="134"/>
      </rPr>
      <t>年第</t>
    </r>
    <r>
      <rPr>
        <sz val="12"/>
        <rFont val="Times New Roman"/>
        <charset val="134"/>
      </rPr>
      <t>17</t>
    </r>
    <r>
      <rPr>
        <sz val="12"/>
        <rFont val="仿宋_GB2312"/>
        <charset val="134"/>
      </rPr>
      <t>号）、《关于深化增值税改革有关政策的公告》（财政部</t>
    </r>
    <r>
      <rPr>
        <sz val="12"/>
        <rFont val="Times New Roman"/>
        <charset val="134"/>
      </rPr>
      <t xml:space="preserve"> </t>
    </r>
    <r>
      <rPr>
        <sz val="12"/>
        <rFont val="仿宋_GB2312"/>
        <charset val="134"/>
      </rPr>
      <t>税务总局</t>
    </r>
    <r>
      <rPr>
        <sz val="12"/>
        <rFont val="Times New Roman"/>
        <charset val="134"/>
      </rPr>
      <t xml:space="preserve"> </t>
    </r>
    <r>
      <rPr>
        <sz val="12"/>
        <rFont val="仿宋_GB2312"/>
        <charset val="134"/>
      </rPr>
      <t>海关总署公告</t>
    </r>
    <r>
      <rPr>
        <sz val="12"/>
        <rFont val="Times New Roman"/>
        <charset val="134"/>
      </rPr>
      <t>2019</t>
    </r>
    <r>
      <rPr>
        <sz val="12"/>
        <rFont val="仿宋_GB2312"/>
        <charset val="134"/>
      </rPr>
      <t>年第</t>
    </r>
    <r>
      <rPr>
        <sz val="12"/>
        <rFont val="Times New Roman"/>
        <charset val="134"/>
      </rPr>
      <t>39</t>
    </r>
    <r>
      <rPr>
        <sz val="12"/>
        <rFont val="仿宋_GB2312"/>
        <charset val="134"/>
      </rPr>
      <t>号）</t>
    </r>
  </si>
  <si>
    <r>
      <rPr>
        <sz val="16"/>
        <rFont val="仿宋_GB2312"/>
        <charset val="134"/>
      </rPr>
      <t>增值税</t>
    </r>
  </si>
  <si>
    <r>
      <rPr>
        <sz val="16"/>
        <rFont val="仿宋_GB2312"/>
        <charset val="134"/>
      </rPr>
      <t>煤层气抽采利用。</t>
    </r>
  </si>
  <si>
    <r>
      <rPr>
        <sz val="12"/>
        <rFont val="仿宋_GB2312"/>
        <charset val="134"/>
      </rPr>
      <t>《安徽省财政厅</t>
    </r>
    <r>
      <rPr>
        <sz val="12"/>
        <rFont val="Times New Roman"/>
        <charset val="134"/>
      </rPr>
      <t xml:space="preserve"> </t>
    </r>
    <r>
      <rPr>
        <sz val="12"/>
        <rFont val="仿宋_GB2312"/>
        <charset val="134"/>
      </rPr>
      <t>安徽省能源局关于提前下达</t>
    </r>
    <r>
      <rPr>
        <sz val="12"/>
        <rFont val="Times New Roman"/>
        <charset val="134"/>
      </rPr>
      <t>2024</t>
    </r>
    <r>
      <rPr>
        <sz val="12"/>
        <rFont val="仿宋_GB2312"/>
        <charset val="134"/>
      </rPr>
      <t>年度清洁能源发展专项</t>
    </r>
    <r>
      <rPr>
        <sz val="12"/>
        <rFont val="Times New Roman"/>
        <charset val="134"/>
      </rPr>
      <t>(</t>
    </r>
    <r>
      <rPr>
        <sz val="12"/>
        <rFont val="仿宋_GB2312"/>
        <charset val="134"/>
      </rPr>
      <t>非常规天然气奖补）资金预算的通知》（皖财建〔</t>
    </r>
    <r>
      <rPr>
        <sz val="12"/>
        <rFont val="Times New Roman"/>
        <charset val="134"/>
      </rPr>
      <t>2023</t>
    </r>
    <r>
      <rPr>
        <sz val="12"/>
        <rFont val="仿宋_GB2312"/>
        <charset val="134"/>
      </rPr>
      <t>〕</t>
    </r>
    <r>
      <rPr>
        <sz val="12"/>
        <rFont val="Times New Roman"/>
        <charset val="134"/>
      </rPr>
      <t>1300</t>
    </r>
    <r>
      <rPr>
        <sz val="12"/>
        <rFont val="仿宋_GB2312"/>
        <charset val="134"/>
      </rPr>
      <t>号）</t>
    </r>
    <r>
      <rPr>
        <sz val="12"/>
        <rFont val="Times New Roman"/>
        <charset val="134"/>
      </rPr>
      <t xml:space="preserve">
</t>
    </r>
    <r>
      <rPr>
        <sz val="12"/>
        <rFont val="仿宋_GB2312"/>
        <charset val="134"/>
      </rPr>
      <t>《财政部关于提前下达</t>
    </r>
    <r>
      <rPr>
        <sz val="12"/>
        <rFont val="Times New Roman"/>
        <charset val="134"/>
      </rPr>
      <t>2024</t>
    </r>
    <r>
      <rPr>
        <sz val="12"/>
        <rFont val="仿宋_GB2312"/>
        <charset val="134"/>
      </rPr>
      <t>年清洁能源发展专项资金预算的通知》（财建〔</t>
    </r>
    <r>
      <rPr>
        <sz val="12"/>
        <rFont val="Times New Roman"/>
        <charset val="134"/>
      </rPr>
      <t>2023</t>
    </r>
    <r>
      <rPr>
        <sz val="12"/>
        <rFont val="仿宋_GB2312"/>
        <charset val="134"/>
      </rPr>
      <t>〕</t>
    </r>
    <r>
      <rPr>
        <sz val="12"/>
        <rFont val="Times New Roman"/>
        <charset val="134"/>
      </rPr>
      <t>323</t>
    </r>
    <r>
      <rPr>
        <sz val="12"/>
        <rFont val="仿宋_GB2312"/>
        <charset val="134"/>
      </rPr>
      <t>号）</t>
    </r>
    <r>
      <rPr>
        <sz val="12"/>
        <rFont val="Times New Roman"/>
        <charset val="134"/>
      </rPr>
      <t xml:space="preserve">
</t>
    </r>
    <r>
      <rPr>
        <sz val="12"/>
        <rFont val="仿宋_GB2312"/>
        <charset val="134"/>
      </rPr>
      <t>《清洁能源发展专项资金管理暂行办法》（财建〔</t>
    </r>
    <r>
      <rPr>
        <sz val="12"/>
        <rFont val="Times New Roman"/>
        <charset val="134"/>
      </rPr>
      <t>2020</t>
    </r>
    <r>
      <rPr>
        <sz val="12"/>
        <rFont val="仿宋_GB2312"/>
        <charset val="134"/>
      </rPr>
      <t>〕</t>
    </r>
    <r>
      <rPr>
        <sz val="12"/>
        <rFont val="Times New Roman"/>
        <charset val="134"/>
      </rPr>
      <t>190</t>
    </r>
    <r>
      <rPr>
        <sz val="12"/>
        <rFont val="仿宋_GB2312"/>
        <charset val="134"/>
      </rPr>
      <t>号）</t>
    </r>
    <r>
      <rPr>
        <sz val="12"/>
        <rFont val="Times New Roman"/>
        <charset val="134"/>
      </rPr>
      <t xml:space="preserve">
</t>
    </r>
    <r>
      <rPr>
        <sz val="12"/>
        <rFont val="仿宋_GB2312"/>
        <charset val="134"/>
      </rPr>
      <t>《安徽省财政厅安徽省能源局转发财政部办公厅关于组织申报非常规天然气开发利用补贴资金的通知》（财办建</t>
    </r>
    <r>
      <rPr>
        <sz val="12"/>
        <rFont val="Times New Roman"/>
        <charset val="134"/>
      </rPr>
      <t>[2020]30</t>
    </r>
    <r>
      <rPr>
        <sz val="12"/>
        <rFont val="仿宋_GB2312"/>
        <charset val="134"/>
      </rPr>
      <t>号）</t>
    </r>
  </si>
  <si>
    <r>
      <rPr>
        <sz val="16"/>
        <rFont val="仿宋_GB2312"/>
        <charset val="134"/>
      </rPr>
      <t>煤层气抽采利用</t>
    </r>
  </si>
  <si>
    <r>
      <rPr>
        <sz val="16"/>
        <rFont val="仿宋_GB2312"/>
        <charset val="134"/>
      </rPr>
      <t>恒源财务部</t>
    </r>
  </si>
  <si>
    <r>
      <rPr>
        <sz val="16"/>
        <rFont val="仿宋_GB2312"/>
        <charset val="134"/>
      </rPr>
      <t>高建中</t>
    </r>
  </si>
  <si>
    <r>
      <rPr>
        <sz val="16"/>
        <rFont val="仿宋_GB2312"/>
        <charset val="134"/>
      </rPr>
      <t>陈薇</t>
    </r>
  </si>
  <si>
    <r>
      <rPr>
        <sz val="16"/>
        <rFont val="Times New Roman"/>
        <charset val="134"/>
      </rPr>
      <t>2023</t>
    </r>
    <r>
      <rPr>
        <sz val="16"/>
        <rFont val="仿宋_GB2312"/>
        <charset val="134"/>
      </rPr>
      <t>年度高新技术企业汇算清缴税收优惠（含研发费用加计扣除）。</t>
    </r>
  </si>
  <si>
    <r>
      <rPr>
        <sz val="12"/>
        <rFont val="仿宋_GB2312"/>
        <charset val="134"/>
      </rPr>
      <t>《关于高新技术企业境外所得适用税率及税收抵免问题的通知》</t>
    </r>
    <r>
      <rPr>
        <sz val="12"/>
        <rFont val="Times New Roman"/>
        <charset val="134"/>
      </rPr>
      <t>(</t>
    </r>
    <r>
      <rPr>
        <sz val="12"/>
        <rFont val="仿宋_GB2312"/>
        <charset val="134"/>
      </rPr>
      <t>财税〔</t>
    </r>
    <r>
      <rPr>
        <sz val="12"/>
        <rFont val="Times New Roman"/>
        <charset val="134"/>
      </rPr>
      <t>2011</t>
    </r>
    <r>
      <rPr>
        <sz val="12"/>
        <rFont val="仿宋_GB2312"/>
        <charset val="134"/>
      </rPr>
      <t>〕</t>
    </r>
    <r>
      <rPr>
        <sz val="12"/>
        <rFont val="Times New Roman"/>
        <charset val="134"/>
      </rPr>
      <t>47</t>
    </r>
    <r>
      <rPr>
        <sz val="12"/>
        <rFont val="仿宋_GB2312"/>
        <charset val="134"/>
      </rPr>
      <t>号</t>
    </r>
    <r>
      <rPr>
        <sz val="12"/>
        <rFont val="Times New Roman"/>
        <charset val="134"/>
      </rPr>
      <t>)</t>
    </r>
  </si>
  <si>
    <r>
      <rPr>
        <sz val="16"/>
        <rFont val="仿宋_GB2312"/>
        <charset val="134"/>
      </rPr>
      <t>高新技术企业汇算清缴</t>
    </r>
  </si>
  <si>
    <r>
      <rPr>
        <sz val="16"/>
        <rFont val="仿宋_GB2312"/>
        <charset val="134"/>
      </rPr>
      <t>（安全生产、环境保护、节能节水）所得税三项设备抵税。</t>
    </r>
  </si>
  <si>
    <r>
      <rPr>
        <sz val="12"/>
        <rFont val="仿宋_GB2312"/>
        <charset val="134"/>
      </rPr>
      <t>《关于执行环境保护专用设备企业所得税优惠目录、节能节水专用设备企业所得税优惠目录和安全生产专用设备企业所得税优惠目录有关问题的通知》</t>
    </r>
  </si>
  <si>
    <r>
      <rPr>
        <sz val="16"/>
        <rFont val="仿宋_GB2312"/>
        <charset val="134"/>
      </rPr>
      <t>三项设备减免</t>
    </r>
  </si>
  <si>
    <r>
      <rPr>
        <sz val="16"/>
        <rFont val="仿宋_GB2312"/>
        <charset val="134"/>
      </rPr>
      <t>安置残疾人所支付的工资加计扣除。</t>
    </r>
  </si>
  <si>
    <r>
      <rPr>
        <sz val="12"/>
        <rFont val="仿宋_GB2312"/>
        <charset val="134"/>
      </rPr>
      <t>《企业所得税法》</t>
    </r>
  </si>
  <si>
    <r>
      <rPr>
        <sz val="16"/>
        <rFont val="仿宋_GB2312"/>
        <charset val="134"/>
      </rPr>
      <t>招用三类重点人群抵税</t>
    </r>
  </si>
  <si>
    <r>
      <rPr>
        <sz val="16"/>
        <rFont val="Times New Roman"/>
        <charset val="134"/>
      </rPr>
      <t>2025</t>
    </r>
    <r>
      <rPr>
        <sz val="16"/>
        <rFont val="仿宋_GB2312"/>
        <charset val="134"/>
      </rPr>
      <t>年研发费用账面归集抵税。</t>
    </r>
  </si>
  <si>
    <t>按月归集</t>
  </si>
  <si>
    <r>
      <rPr>
        <sz val="12"/>
        <rFont val="仿宋_GB2312"/>
        <charset val="134"/>
      </rPr>
      <t>《关于进一步完善研发费用税前加计扣除政策的公告》（财政部</t>
    </r>
    <r>
      <rPr>
        <sz val="12"/>
        <rFont val="Times New Roman"/>
        <charset val="134"/>
      </rPr>
      <t xml:space="preserve"> </t>
    </r>
    <r>
      <rPr>
        <sz val="12"/>
        <rFont val="仿宋_GB2312"/>
        <charset val="134"/>
      </rPr>
      <t>税务总局公告〔</t>
    </r>
    <r>
      <rPr>
        <sz val="12"/>
        <rFont val="Times New Roman"/>
        <charset val="134"/>
      </rPr>
      <t>2023</t>
    </r>
    <r>
      <rPr>
        <sz val="12"/>
        <rFont val="仿宋_GB2312"/>
        <charset val="134"/>
      </rPr>
      <t>年〕第</t>
    </r>
    <r>
      <rPr>
        <sz val="12"/>
        <rFont val="Times New Roman"/>
        <charset val="134"/>
      </rPr>
      <t>7</t>
    </r>
    <r>
      <rPr>
        <sz val="12"/>
        <rFont val="仿宋_GB2312"/>
        <charset val="134"/>
      </rPr>
      <t>号）</t>
    </r>
  </si>
  <si>
    <r>
      <rPr>
        <sz val="16"/>
        <rFont val="仿宋_GB2312"/>
        <charset val="134"/>
      </rPr>
      <t>研发费用账面归集</t>
    </r>
  </si>
  <si>
    <r>
      <rPr>
        <sz val="16"/>
        <rFont val="仿宋_GB2312"/>
        <charset val="134"/>
      </rPr>
      <t>规划发展部</t>
    </r>
  </si>
  <si>
    <r>
      <rPr>
        <sz val="16"/>
        <rFont val="仿宋_GB2312"/>
        <charset val="134"/>
      </rPr>
      <t>刘兴芳</t>
    </r>
  </si>
  <si>
    <r>
      <rPr>
        <sz val="16"/>
        <rFont val="仿宋_GB2312"/>
        <charset val="134"/>
      </rPr>
      <t>孙忠远</t>
    </r>
  </si>
  <si>
    <r>
      <rPr>
        <sz val="16"/>
        <rFont val="仿宋_GB2312"/>
        <charset val="134"/>
      </rPr>
      <t>煤矿安全改造专项资金补助用于支持煤矿企业加快改善煤矿安全生产条件，提升煤矿安全保障能力，主要用于煤矿安全生产直接相关的设备升级、系统改造和工程建设等。</t>
    </r>
  </si>
  <si>
    <r>
      <rPr>
        <sz val="12"/>
        <rFont val="宋体"/>
        <charset val="134"/>
      </rPr>
      <t>资金申请报告已上报至国家发改委，国家发改委全部取消了</t>
    </r>
    <r>
      <rPr>
        <sz val="12"/>
        <rFont val="Times New Roman"/>
        <charset val="134"/>
      </rPr>
      <t>2025</t>
    </r>
    <r>
      <rPr>
        <sz val="12"/>
        <rFont val="宋体"/>
        <charset val="134"/>
      </rPr>
      <t>年度煤矿煤矿安全项目的审批，造成此项无法完成。</t>
    </r>
  </si>
  <si>
    <r>
      <rPr>
        <sz val="12"/>
        <rFont val="仿宋_GB2312"/>
        <charset val="134"/>
      </rPr>
      <t>国家发展改革委等部门关于修订印发《煤矿安全改造中央预算内投资专项管理办法》的通知（发改能源规〔</t>
    </r>
    <r>
      <rPr>
        <sz val="12"/>
        <rFont val="Times New Roman"/>
        <charset val="134"/>
      </rPr>
      <t>2023</t>
    </r>
    <r>
      <rPr>
        <sz val="12"/>
        <rFont val="仿宋_GB2312"/>
        <charset val="134"/>
      </rPr>
      <t>〕</t>
    </r>
    <r>
      <rPr>
        <sz val="12"/>
        <rFont val="Times New Roman"/>
        <charset val="134"/>
      </rPr>
      <t>80</t>
    </r>
    <r>
      <rPr>
        <sz val="12"/>
        <rFont val="仿宋_GB2312"/>
        <charset val="134"/>
      </rPr>
      <t>号）</t>
    </r>
  </si>
  <si>
    <r>
      <rPr>
        <sz val="16"/>
        <rFont val="仿宋_GB2312"/>
        <charset val="134"/>
      </rPr>
      <t>中央预算内</t>
    </r>
  </si>
  <si>
    <t>煤矿安全生产专项资金项目；安全生产救援队伍设备国债资金项目</t>
  </si>
  <si>
    <t>已完成，获得煤矿安全生产专项资金343万元；安全生产救援队伍设备国债资金165万元。</t>
  </si>
  <si>
    <r>
      <rPr>
        <sz val="12"/>
        <rFont val="仿宋_GB2312"/>
        <charset val="134"/>
      </rPr>
      <t>《煤矿安全改造中央预算内投资专项管理办法》（发改能源规〔</t>
    </r>
    <r>
      <rPr>
        <sz val="12"/>
        <rFont val="Times New Roman"/>
        <charset val="134"/>
      </rPr>
      <t>2023</t>
    </r>
    <r>
      <rPr>
        <sz val="12"/>
        <rFont val="仿宋_GB2312"/>
        <charset val="134"/>
      </rPr>
      <t>〕</t>
    </r>
    <r>
      <rPr>
        <sz val="12"/>
        <rFont val="Times New Roman"/>
        <charset val="134"/>
      </rPr>
      <t>80</t>
    </r>
    <r>
      <rPr>
        <sz val="12"/>
        <rFont val="仿宋_GB2312"/>
        <charset val="134"/>
      </rPr>
      <t>号）</t>
    </r>
  </si>
  <si>
    <r>
      <rPr>
        <sz val="16"/>
        <rFont val="仿宋_GB2312"/>
        <charset val="134"/>
      </rPr>
      <t>经管部</t>
    </r>
  </si>
  <si>
    <r>
      <rPr>
        <sz val="16"/>
        <rFont val="仿宋_GB2312"/>
        <charset val="134"/>
      </rPr>
      <t>吴肖</t>
    </r>
  </si>
  <si>
    <r>
      <rPr>
        <sz val="16"/>
        <rFont val="仿宋_GB2312"/>
        <charset val="134"/>
      </rPr>
      <t>陈诚</t>
    </r>
  </si>
  <si>
    <r>
      <rPr>
        <sz val="16"/>
        <rFont val="仿宋_GB2312"/>
        <charset val="134"/>
      </rPr>
      <t>报废物资处置盘活。</t>
    </r>
  </si>
  <si>
    <t>已集中完成上半年相关单位报废物资鉴定工作，各单位正在履行报废物资处置程序，盘活资金。</t>
  </si>
  <si>
    <t>其他</t>
  </si>
  <si>
    <r>
      <rPr>
        <sz val="16"/>
        <rFont val="仿宋_GB2312"/>
        <charset val="134"/>
      </rPr>
      <t>闲置资产处置</t>
    </r>
  </si>
  <si>
    <r>
      <rPr>
        <sz val="16"/>
        <rFont val="仿宋_GB2312"/>
        <charset val="134"/>
      </rPr>
      <t>电力公司</t>
    </r>
  </si>
  <si>
    <r>
      <rPr>
        <sz val="16"/>
        <rFont val="仿宋_GB2312"/>
        <charset val="134"/>
      </rPr>
      <t>方君</t>
    </r>
  </si>
  <si>
    <r>
      <rPr>
        <sz val="16"/>
        <rFont val="仿宋_GB2312"/>
        <charset val="134"/>
      </rPr>
      <t>凌晨</t>
    </r>
  </si>
  <si>
    <t>售电业务为各矿节约电费支出。</t>
  </si>
  <si>
    <t>通过选择合适的电费缴费方式、开通峰谷分时电价服务等方式降低电费成本，提高经济效益。</t>
  </si>
  <si>
    <r>
      <rPr>
        <sz val="16"/>
        <rFont val="仿宋_GB2312"/>
        <charset val="134"/>
      </rPr>
      <t>节约成本费用</t>
    </r>
  </si>
  <si>
    <t>光伏发电为各矿节约电费支出。</t>
  </si>
  <si>
    <r>
      <rPr>
        <sz val="16"/>
        <rFont val="仿宋_GB2312"/>
        <charset val="134"/>
      </rPr>
      <t>技术中心</t>
    </r>
  </si>
  <si>
    <r>
      <rPr>
        <sz val="16"/>
        <rFont val="仿宋_GB2312"/>
        <charset val="134"/>
      </rPr>
      <t>杨耀文</t>
    </r>
  </si>
  <si>
    <r>
      <rPr>
        <sz val="16"/>
        <rFont val="仿宋_GB2312"/>
        <charset val="134"/>
      </rPr>
      <t>张宏忠</t>
    </r>
  </si>
  <si>
    <r>
      <rPr>
        <sz val="16"/>
        <rFont val="仿宋_GB2312"/>
        <charset val="134"/>
      </rPr>
      <t>研发费用、各类科技项目奖项。</t>
    </r>
  </si>
  <si>
    <r>
      <rPr>
        <sz val="12"/>
        <rFont val="仿宋_GB2312"/>
        <charset val="134"/>
      </rPr>
      <t>《省属企业科技创新项目支持资金分配实施细则（试行）》（</t>
    </r>
    <r>
      <rPr>
        <sz val="12"/>
        <rFont val="Times New Roman"/>
        <charset val="134"/>
      </rPr>
      <t>2024</t>
    </r>
    <r>
      <rPr>
        <sz val="12"/>
        <rFont val="仿宋_GB2312"/>
        <charset val="134"/>
      </rPr>
      <t>年）</t>
    </r>
  </si>
  <si>
    <r>
      <rPr>
        <sz val="16"/>
        <rFont val="仿宋_GB2312"/>
        <charset val="134"/>
      </rPr>
      <t>李化玉</t>
    </r>
  </si>
  <si>
    <t>智能化矿山工业互联网平台。</t>
  </si>
  <si>
    <r>
      <rPr>
        <sz val="12"/>
        <rFont val="仿宋_GB2312"/>
        <charset val="134"/>
      </rPr>
      <t>《安徽省工业和信息化厅关于组织开展</t>
    </r>
    <r>
      <rPr>
        <sz val="12"/>
        <rFont val="Times New Roman"/>
        <charset val="134"/>
      </rPr>
      <t>2024</t>
    </r>
    <r>
      <rPr>
        <sz val="12"/>
        <rFont val="仿宋_GB2312"/>
        <charset val="134"/>
      </rPr>
      <t>年全省重点工业互联网平台申报工作的通知》</t>
    </r>
  </si>
  <si>
    <t>人才+工业互联网两笔</t>
  </si>
  <si>
    <r>
      <rPr>
        <sz val="16"/>
        <rFont val="仿宋_GB2312"/>
        <charset val="134"/>
      </rPr>
      <t>征迁环保部</t>
    </r>
  </si>
  <si>
    <r>
      <rPr>
        <sz val="16"/>
        <rFont val="仿宋_GB2312"/>
        <charset val="134"/>
      </rPr>
      <t>黄银水</t>
    </r>
  </si>
  <si>
    <r>
      <rPr>
        <sz val="16"/>
        <rFont val="仿宋_GB2312"/>
        <charset val="134"/>
      </rPr>
      <t>刘虎</t>
    </r>
  </si>
  <si>
    <r>
      <rPr>
        <sz val="16"/>
        <rFont val="仿宋_GB2312"/>
        <charset val="134"/>
      </rPr>
      <t>矿山环境治理恢复基金返还使用。</t>
    </r>
  </si>
  <si>
    <r>
      <rPr>
        <sz val="12"/>
        <rFont val="仿宋_GB2312"/>
        <charset val="134"/>
      </rPr>
      <t>安徽省自然资源厅</t>
    </r>
    <r>
      <rPr>
        <sz val="12"/>
        <rFont val="Times New Roman"/>
        <charset val="134"/>
      </rPr>
      <t xml:space="preserve"> </t>
    </r>
    <r>
      <rPr>
        <sz val="12"/>
        <rFont val="仿宋_GB2312"/>
        <charset val="134"/>
      </rPr>
      <t>安徽省财政厅</t>
    </r>
    <r>
      <rPr>
        <sz val="12"/>
        <rFont val="Times New Roman"/>
        <charset val="134"/>
      </rPr>
      <t xml:space="preserve"> </t>
    </r>
    <r>
      <rPr>
        <sz val="12"/>
        <rFont val="仿宋_GB2312"/>
        <charset val="134"/>
      </rPr>
      <t>安徽省生态环境厅关于印发《安徽省矿山地质环境治理恢复基金管理实施细则（试行）》的通知（皖自然资规〔</t>
    </r>
    <r>
      <rPr>
        <sz val="12"/>
        <rFont val="Times New Roman"/>
        <charset val="134"/>
      </rPr>
      <t>2020</t>
    </r>
    <r>
      <rPr>
        <sz val="12"/>
        <rFont val="仿宋_GB2312"/>
        <charset val="134"/>
      </rPr>
      <t>〕</t>
    </r>
    <r>
      <rPr>
        <sz val="12"/>
        <rFont val="Times New Roman"/>
        <charset val="134"/>
      </rPr>
      <t>8</t>
    </r>
    <r>
      <rPr>
        <sz val="12"/>
        <rFont val="仿宋_GB2312"/>
        <charset val="134"/>
      </rPr>
      <t>号）</t>
    </r>
  </si>
  <si>
    <t>环境治理恢复基金</t>
  </si>
  <si>
    <t>计划外</t>
  </si>
  <si>
    <t>刘桥一矿九宗土地共计面积237478.99平方米(约356.2184亩)国有建设用地收回及地上附着物进行补偿。</t>
  </si>
  <si>
    <r>
      <rPr>
        <sz val="16"/>
        <rFont val="仿宋_GB2312"/>
        <charset val="134"/>
      </rPr>
      <t>恒锦置业</t>
    </r>
  </si>
  <si>
    <r>
      <rPr>
        <sz val="16"/>
        <rFont val="仿宋_GB2312"/>
        <charset val="134"/>
      </rPr>
      <t>马克文</t>
    </r>
  </si>
  <si>
    <r>
      <rPr>
        <sz val="16"/>
        <rFont val="仿宋_GB2312"/>
        <charset val="134"/>
      </rPr>
      <t>胡少宇</t>
    </r>
  </si>
  <si>
    <r>
      <rPr>
        <sz val="16"/>
        <rFont val="仿宋_GB2312"/>
        <charset val="134"/>
      </rPr>
      <t>外地低效闲置房产处置。</t>
    </r>
  </si>
  <si>
    <r>
      <rPr>
        <sz val="12"/>
        <rFont val="仿宋_GB2312"/>
        <charset val="134"/>
      </rPr>
      <t>1.合肥房产：8月13日集团公司回笼资金61.82万元，8月25日完成产权转移和税费缴纳。
2.蚌埠房产：8月18日集团公司总经理办公会同意房屋资产评估价值为33.92万元并备案。目前正在履行公开挂牌转让程序。
3.经多次协调南关街道办、</t>
    </r>
    <r>
      <rPr>
        <sz val="12"/>
        <rFont val="宋体"/>
        <charset val="134"/>
      </rPr>
      <t>埇</t>
    </r>
    <r>
      <rPr>
        <sz val="12"/>
        <rFont val="仿宋_GB2312"/>
        <charset val="134"/>
      </rPr>
      <t>桥区财政局，8月22日集团公司回笼2023年上半年房屋征收超期剩余过渡费6.39万元。</t>
    </r>
  </si>
  <si>
    <r>
      <rPr>
        <sz val="16"/>
        <rFont val="仿宋_GB2312"/>
        <charset val="134"/>
      </rPr>
      <t>濉溪西库土地补偿金回款。</t>
    </r>
  </si>
  <si>
    <t>8月20日前往濉溪县财政局和局长、副局长催要西库土地补偿款，对方表示近期根据财政情况给予支付部分补偿金。</t>
  </si>
  <si>
    <r>
      <rPr>
        <sz val="16"/>
        <rFont val="仿宋_GB2312"/>
        <charset val="134"/>
      </rPr>
      <t>秦豹</t>
    </r>
  </si>
  <si>
    <r>
      <rPr>
        <sz val="16"/>
        <rFont val="仿宋_GB2312"/>
        <charset val="134"/>
      </rPr>
      <t>光伏发电补贴。</t>
    </r>
  </si>
  <si>
    <t>7月收到补贴77.6万元、8月收到272.25万元。累计还欠补815.38万元。</t>
  </si>
  <si>
    <r>
      <rPr>
        <sz val="12"/>
        <rFont val="仿宋_GB2312"/>
        <charset val="134"/>
      </rPr>
      <t>《关于促进非水可再生能源发电健康发展的若干意见》（财建〔</t>
    </r>
    <r>
      <rPr>
        <sz val="12"/>
        <rFont val="Times New Roman"/>
        <charset val="134"/>
      </rPr>
      <t>2020</t>
    </r>
    <r>
      <rPr>
        <sz val="12"/>
        <rFont val="仿宋_GB2312"/>
        <charset val="134"/>
      </rPr>
      <t>〕</t>
    </r>
    <r>
      <rPr>
        <sz val="12"/>
        <rFont val="Times New Roman"/>
        <charset val="134"/>
      </rPr>
      <t>4</t>
    </r>
    <r>
      <rPr>
        <sz val="12"/>
        <rFont val="仿宋_GB2312"/>
        <charset val="134"/>
      </rPr>
      <t>号）、关于《关于促进非水可再生能源发电健康发展的若干意见》有关事项的补充通知（财建〔</t>
    </r>
    <r>
      <rPr>
        <sz val="12"/>
        <rFont val="Times New Roman"/>
        <charset val="134"/>
      </rPr>
      <t>2020</t>
    </r>
    <r>
      <rPr>
        <sz val="12"/>
        <rFont val="仿宋_GB2312"/>
        <charset val="134"/>
      </rPr>
      <t>〕</t>
    </r>
    <r>
      <rPr>
        <sz val="12"/>
        <rFont val="Times New Roman"/>
        <charset val="134"/>
      </rPr>
      <t>426</t>
    </r>
    <r>
      <rPr>
        <sz val="12"/>
        <rFont val="仿宋_GB2312"/>
        <charset val="134"/>
      </rPr>
      <t>号）</t>
    </r>
  </si>
  <si>
    <r>
      <rPr>
        <sz val="16"/>
        <rFont val="仿宋_GB2312"/>
        <charset val="134"/>
      </rPr>
      <t>余贤辉</t>
    </r>
  </si>
  <si>
    <r>
      <rPr>
        <sz val="16"/>
        <rFont val="仿宋_GB2312"/>
        <charset val="134"/>
      </rPr>
      <t>个税</t>
    </r>
  </si>
  <si>
    <r>
      <rPr>
        <sz val="16"/>
        <rFont val="仿宋_GB2312"/>
        <charset val="134"/>
      </rPr>
      <t>退役士兵就业税费优惠。</t>
    </r>
  </si>
  <si>
    <r>
      <rPr>
        <sz val="12"/>
        <rFont val="仿宋_GB2312"/>
        <charset val="134"/>
      </rPr>
      <t>《国家税务总局</t>
    </r>
    <r>
      <rPr>
        <sz val="12"/>
        <rFont val="Times New Roman"/>
        <charset val="134"/>
      </rPr>
      <t xml:space="preserve"> </t>
    </r>
    <r>
      <rPr>
        <sz val="12"/>
        <rFont val="仿宋_GB2312"/>
        <charset val="134"/>
      </rPr>
      <t>人力资源社会保障部</t>
    </r>
    <r>
      <rPr>
        <sz val="12"/>
        <rFont val="Times New Roman"/>
        <charset val="134"/>
      </rPr>
      <t xml:space="preserve"> </t>
    </r>
    <r>
      <rPr>
        <sz val="12"/>
        <rFont val="仿宋_GB2312"/>
        <charset val="134"/>
      </rPr>
      <t>农业农村部</t>
    </r>
    <r>
      <rPr>
        <sz val="12"/>
        <rFont val="Times New Roman"/>
        <charset val="134"/>
      </rPr>
      <t xml:space="preserve"> </t>
    </r>
    <r>
      <rPr>
        <sz val="12"/>
        <rFont val="仿宋_GB2312"/>
        <charset val="134"/>
      </rPr>
      <t>教育部</t>
    </r>
    <r>
      <rPr>
        <sz val="12"/>
        <rFont val="Times New Roman"/>
        <charset val="134"/>
      </rPr>
      <t xml:space="preserve"> </t>
    </r>
    <r>
      <rPr>
        <sz val="12"/>
        <rFont val="仿宋_GB2312"/>
        <charset val="134"/>
      </rPr>
      <t>退役军人事务部关于重点群体和自主就业退役士兵创业就业税收政策有关执行问题的公告》</t>
    </r>
    <r>
      <rPr>
        <sz val="12"/>
        <rFont val="Times New Roman"/>
        <charset val="134"/>
      </rPr>
      <t>(</t>
    </r>
    <r>
      <rPr>
        <sz val="12"/>
        <rFont val="仿宋_GB2312"/>
        <charset val="134"/>
      </rPr>
      <t>国家税务总局</t>
    </r>
    <r>
      <rPr>
        <sz val="12"/>
        <rFont val="Times New Roman"/>
        <charset val="134"/>
      </rPr>
      <t xml:space="preserve"> </t>
    </r>
    <r>
      <rPr>
        <sz val="12"/>
        <rFont val="仿宋_GB2312"/>
        <charset val="134"/>
      </rPr>
      <t>人力资源社会保障部</t>
    </r>
    <r>
      <rPr>
        <sz val="12"/>
        <rFont val="Times New Roman"/>
        <charset val="134"/>
      </rPr>
      <t xml:space="preserve"> </t>
    </r>
    <r>
      <rPr>
        <sz val="12"/>
        <rFont val="仿宋_GB2312"/>
        <charset val="134"/>
      </rPr>
      <t>农业农村部</t>
    </r>
    <r>
      <rPr>
        <sz val="12"/>
        <rFont val="Times New Roman"/>
        <charset val="134"/>
      </rPr>
      <t xml:space="preserve"> </t>
    </r>
    <r>
      <rPr>
        <sz val="12"/>
        <rFont val="仿宋_GB2312"/>
        <charset val="134"/>
      </rPr>
      <t>教育部</t>
    </r>
    <r>
      <rPr>
        <sz val="12"/>
        <rFont val="Times New Roman"/>
        <charset val="134"/>
      </rPr>
      <t xml:space="preserve"> </t>
    </r>
    <r>
      <rPr>
        <sz val="12"/>
        <rFont val="仿宋_GB2312"/>
        <charset val="134"/>
      </rPr>
      <t>退役军人事务部公告</t>
    </r>
    <r>
      <rPr>
        <sz val="12"/>
        <rFont val="Times New Roman"/>
        <charset val="134"/>
      </rPr>
      <t>2024</t>
    </r>
    <r>
      <rPr>
        <sz val="12"/>
        <rFont val="仿宋_GB2312"/>
        <charset val="134"/>
      </rPr>
      <t>年第</t>
    </r>
    <r>
      <rPr>
        <sz val="12"/>
        <rFont val="Times New Roman"/>
        <charset val="134"/>
      </rPr>
      <t>4</t>
    </r>
    <r>
      <rPr>
        <sz val="12"/>
        <rFont val="仿宋_GB2312"/>
        <charset val="134"/>
      </rPr>
      <t>号</t>
    </r>
    <r>
      <rPr>
        <sz val="12"/>
        <rFont val="Times New Roman"/>
        <charset val="134"/>
      </rPr>
      <t xml:space="preserve">) 
</t>
    </r>
    <r>
      <rPr>
        <sz val="12"/>
        <rFont val="仿宋_GB2312"/>
        <charset val="134"/>
      </rPr>
      <t>《财政部</t>
    </r>
    <r>
      <rPr>
        <sz val="12"/>
        <rFont val="Times New Roman"/>
        <charset val="134"/>
      </rPr>
      <t xml:space="preserve"> </t>
    </r>
    <r>
      <rPr>
        <sz val="12"/>
        <rFont val="仿宋_GB2312"/>
        <charset val="134"/>
      </rPr>
      <t>税务总局</t>
    </r>
    <r>
      <rPr>
        <sz val="12"/>
        <rFont val="Times New Roman"/>
        <charset val="134"/>
      </rPr>
      <t xml:space="preserve"> </t>
    </r>
    <r>
      <rPr>
        <sz val="12"/>
        <rFont val="仿宋_GB2312"/>
        <charset val="134"/>
      </rPr>
      <t>退役军人事务部关于进一步扶持自主就业退役士兵创业就业有关税收政策的公告》（</t>
    </r>
    <r>
      <rPr>
        <sz val="12"/>
        <rFont val="Times New Roman"/>
        <charset val="134"/>
      </rPr>
      <t>2023</t>
    </r>
    <r>
      <rPr>
        <sz val="12"/>
        <rFont val="仿宋_GB2312"/>
        <charset val="134"/>
      </rPr>
      <t>年第</t>
    </r>
    <r>
      <rPr>
        <sz val="12"/>
        <rFont val="Times New Roman"/>
        <charset val="134"/>
      </rPr>
      <t>14</t>
    </r>
    <r>
      <rPr>
        <sz val="12"/>
        <rFont val="仿宋_GB2312"/>
        <charset val="134"/>
      </rPr>
      <t>号）</t>
    </r>
  </si>
  <si>
    <r>
      <rPr>
        <sz val="16"/>
        <color theme="1"/>
        <rFont val="仿宋_GB2312"/>
        <charset val="134"/>
      </rPr>
      <t>残疾人就业保障金减免。</t>
    </r>
  </si>
  <si>
    <r>
      <rPr>
        <sz val="12"/>
        <rFont val="仿宋_GB2312"/>
        <charset val="134"/>
      </rPr>
      <t>《财政部关于延续实施残疾人就业保障金优惠政策的公告》（</t>
    </r>
    <r>
      <rPr>
        <sz val="12"/>
        <rFont val="Times New Roman"/>
        <charset val="134"/>
      </rPr>
      <t>2023</t>
    </r>
    <r>
      <rPr>
        <sz val="12"/>
        <rFont val="仿宋_GB2312"/>
        <charset val="134"/>
      </rPr>
      <t>年第</t>
    </r>
    <r>
      <rPr>
        <sz val="12"/>
        <rFont val="Times New Roman"/>
        <charset val="134"/>
      </rPr>
      <t>8</t>
    </r>
    <r>
      <rPr>
        <sz val="12"/>
        <rFont val="仿宋_GB2312"/>
        <charset val="134"/>
      </rPr>
      <t>号）</t>
    </r>
  </si>
  <si>
    <t>恒锦置业</t>
  </si>
  <si>
    <t>马克文</t>
  </si>
  <si>
    <t>余贤辉</t>
  </si>
  <si>
    <t>增值税免征。</t>
  </si>
  <si>
    <t>《财政部 税务总局关于增值税小规模纳税人减免增值税政策的公告》 财政部 税务总局公告2023年第19号</t>
  </si>
  <si>
    <r>
      <rPr>
        <sz val="16"/>
        <rFont val="仿宋_GB2312"/>
        <charset val="134"/>
      </rPr>
      <t>增值税加计抵减</t>
    </r>
  </si>
  <si>
    <t>陈曦</t>
  </si>
  <si>
    <t>失业保险稳岗返还。</t>
  </si>
  <si>
    <t>《关于落实失业保险援企稳岗有关政策的通知》（皖人社秘〔2024〕136号）</t>
  </si>
  <si>
    <r>
      <rPr>
        <sz val="16"/>
        <rFont val="仿宋_GB2312"/>
        <charset val="134"/>
      </rPr>
      <t>失业保险稳岗返还</t>
    </r>
  </si>
  <si>
    <r>
      <rPr>
        <sz val="16"/>
        <rFont val="仿宋_GB2312"/>
        <charset val="134"/>
      </rPr>
      <t>财务公司</t>
    </r>
  </si>
  <si>
    <r>
      <rPr>
        <sz val="16"/>
        <rFont val="仿宋_GB2312"/>
        <charset val="134"/>
      </rPr>
      <t>陈凤</t>
    </r>
  </si>
  <si>
    <r>
      <rPr>
        <sz val="16"/>
        <rFont val="仿宋_GB2312"/>
        <charset val="134"/>
      </rPr>
      <t>张明明</t>
    </r>
  </si>
  <si>
    <r>
      <rPr>
        <sz val="16"/>
        <rFont val="仿宋_GB2312"/>
        <charset val="134"/>
      </rPr>
      <t>协调金融机构争取低成本资金，节约财务费用。</t>
    </r>
  </si>
  <si>
    <t>参照商业银行标准，0-1万元区间，5元/笔，1-8月份累计22202笔，手续费11.1万元；1-10万元，10元/笔，1-8月份累计12944笔，手续费12.94万元；10-50万元，15元/笔，1-8月份累计5443笔，手续费8.16万元；50-100万元，20元/笔，1-8月份累计1839笔，手续费3.68万元，100万元以上，200元/笔，1-8月份累计7000笔，手续费140万元，加急加收20%，总计211.07万元。</t>
  </si>
  <si>
    <r>
      <rPr>
        <sz val="16"/>
        <rFont val="仿宋_GB2312"/>
        <charset val="134"/>
      </rPr>
      <t>财务费用</t>
    </r>
  </si>
  <si>
    <r>
      <rPr>
        <sz val="16"/>
        <rFont val="仿宋_GB2312"/>
        <charset val="134"/>
      </rPr>
      <t>进一步增加内部贷款置换，提升减费让利幅度，从全集团角度最大化减少财务费用支出。</t>
    </r>
  </si>
  <si>
    <t>集团母公司、恒源煤电及主要子公司8月末存量银行流贷179.41亿元、平均利率约2.86%；财务公司8月末存量流贷38.12亿元，平均利率2.55%，与银行流贷利率相比降低约31BP，1-8月份节约财务费用约793.22万元。</t>
  </si>
  <si>
    <r>
      <rPr>
        <sz val="16"/>
        <rFont val="仿宋_GB2312"/>
        <charset val="134"/>
      </rPr>
      <t>代理集团母公司融资节约资金成本。</t>
    </r>
  </si>
  <si>
    <t>1-8月份，通过降低融资成本节约财务费用合计6673.79万元。其中协调徽行、中行、工行、建行、邮储以及其他金融机构对到期的贷款利率调整，1-8月份节约财务费用6673.79万元。</t>
  </si>
  <si>
    <t>皖煤国贸</t>
  </si>
  <si>
    <r>
      <rPr>
        <sz val="16"/>
        <rFont val="仿宋_GB2312"/>
        <charset val="134"/>
      </rPr>
      <t>李闯</t>
    </r>
  </si>
  <si>
    <r>
      <rPr>
        <sz val="16"/>
        <rFont val="仿宋_GB2312"/>
        <charset val="134"/>
      </rPr>
      <t>边德生</t>
    </r>
  </si>
  <si>
    <t>政府招商引资入驻园区(签订的项目入园区协议），根据经济贡献度给予的财政奖补。</t>
  </si>
  <si>
    <r>
      <rPr>
        <sz val="16"/>
        <rFont val="仿宋_GB2312"/>
        <charset val="134"/>
      </rPr>
      <t>皖煤国贸</t>
    </r>
  </si>
  <si>
    <r>
      <rPr>
        <sz val="16"/>
        <rFont val="仿宋_GB2312"/>
        <charset val="134"/>
      </rPr>
      <t>个税手续返还。</t>
    </r>
  </si>
  <si>
    <r>
      <rPr>
        <sz val="16"/>
        <rFont val="仿宋_GB2312"/>
        <charset val="134"/>
      </rPr>
      <t>新淮化工</t>
    </r>
  </si>
  <si>
    <r>
      <rPr>
        <sz val="16"/>
        <rFont val="仿宋_GB2312"/>
        <charset val="134"/>
      </rPr>
      <t>胡滨</t>
    </r>
  </si>
  <si>
    <r>
      <rPr>
        <sz val="16"/>
        <rFont val="仿宋_GB2312"/>
        <charset val="134"/>
      </rPr>
      <t>刘义众</t>
    </r>
  </si>
  <si>
    <r>
      <rPr>
        <sz val="16"/>
        <rFont val="仿宋_GB2312"/>
        <charset val="134"/>
      </rPr>
      <t>失业保险稳岗返还。</t>
    </r>
  </si>
  <si>
    <t>已完成。</t>
  </si>
  <si>
    <r>
      <rPr>
        <sz val="16"/>
        <rFont val="仿宋_GB2312"/>
        <charset val="134"/>
      </rPr>
      <t>参保职工职业技能提升补贴。</t>
    </r>
  </si>
  <si>
    <r>
      <rPr>
        <sz val="16"/>
        <rFont val="仿宋_GB2312"/>
        <charset val="134"/>
      </rPr>
      <t>技能提升</t>
    </r>
  </si>
  <si>
    <r>
      <rPr>
        <sz val="16"/>
        <rFont val="仿宋_GB2312"/>
        <charset val="134"/>
      </rPr>
      <t>王停树</t>
    </r>
  </si>
  <si>
    <r>
      <rPr>
        <sz val="16"/>
        <rFont val="仿宋_GB2312"/>
        <charset val="134"/>
      </rPr>
      <t>水利基金减免。</t>
    </r>
  </si>
  <si>
    <r>
      <rPr>
        <sz val="12"/>
        <rFont val="Times New Roman"/>
        <charset val="134"/>
      </rPr>
      <t>12</t>
    </r>
    <r>
      <rPr>
        <sz val="12"/>
        <rFont val="宋体"/>
        <charset val="134"/>
      </rPr>
      <t>月份可完成。</t>
    </r>
  </si>
  <si>
    <r>
      <rPr>
        <sz val="12"/>
        <rFont val="仿宋_GB2312"/>
        <charset val="134"/>
      </rPr>
      <t>《安徽省财政厅</t>
    </r>
    <r>
      <rPr>
        <sz val="12"/>
        <rFont val="Times New Roman"/>
        <charset val="134"/>
      </rPr>
      <t xml:space="preserve"> </t>
    </r>
    <r>
      <rPr>
        <sz val="12"/>
        <rFont val="仿宋_GB2312"/>
        <charset val="134"/>
      </rPr>
      <t>国家税务总局安徽省税务局关于我省中小微企业减征地方水利建设基金的通知》</t>
    </r>
    <r>
      <rPr>
        <sz val="12"/>
        <rFont val="Times New Roman"/>
        <charset val="134"/>
      </rPr>
      <t>(</t>
    </r>
    <r>
      <rPr>
        <sz val="12"/>
        <rFont val="仿宋_GB2312"/>
        <charset val="134"/>
      </rPr>
      <t>皖财综〔</t>
    </r>
    <r>
      <rPr>
        <sz val="12"/>
        <rFont val="Times New Roman"/>
        <charset val="134"/>
      </rPr>
      <t>2022</t>
    </r>
    <r>
      <rPr>
        <sz val="12"/>
        <rFont val="仿宋_GB2312"/>
        <charset val="134"/>
      </rPr>
      <t>〕</t>
    </r>
    <r>
      <rPr>
        <sz val="12"/>
        <rFont val="Times New Roman"/>
        <charset val="134"/>
      </rPr>
      <t xml:space="preserve">299 </t>
    </r>
    <r>
      <rPr>
        <sz val="12"/>
        <rFont val="仿宋_GB2312"/>
        <charset val="134"/>
      </rPr>
      <t>号</t>
    </r>
    <r>
      <rPr>
        <sz val="12"/>
        <rFont val="Times New Roman"/>
        <charset val="134"/>
      </rPr>
      <t>)</t>
    </r>
  </si>
  <si>
    <r>
      <rPr>
        <sz val="16"/>
        <rFont val="仿宋_GB2312"/>
        <charset val="134"/>
      </rPr>
      <t>其他</t>
    </r>
  </si>
  <si>
    <t>新淮化工</t>
  </si>
  <si>
    <r>
      <rPr>
        <sz val="16"/>
        <rFont val="仿宋_GB2312"/>
        <charset val="134"/>
      </rPr>
      <t>安排自主就业退役军人减免增值税。</t>
    </r>
  </si>
  <si>
    <r>
      <rPr>
        <sz val="12"/>
        <rFont val="仿宋_GB2312"/>
        <charset val="134"/>
      </rPr>
      <t>《国家税务总局</t>
    </r>
    <r>
      <rPr>
        <sz val="12"/>
        <rFont val="Times New Roman"/>
        <charset val="134"/>
      </rPr>
      <t xml:space="preserve"> </t>
    </r>
    <r>
      <rPr>
        <sz val="12"/>
        <rFont val="仿宋_GB2312"/>
        <charset val="134"/>
      </rPr>
      <t>人力资源社会保障部</t>
    </r>
    <r>
      <rPr>
        <sz val="12"/>
        <rFont val="Times New Roman"/>
        <charset val="134"/>
      </rPr>
      <t xml:space="preserve"> </t>
    </r>
    <r>
      <rPr>
        <sz val="12"/>
        <rFont val="仿宋_GB2312"/>
        <charset val="134"/>
      </rPr>
      <t>农业农村部</t>
    </r>
    <r>
      <rPr>
        <sz val="12"/>
        <rFont val="Times New Roman"/>
        <charset val="134"/>
      </rPr>
      <t xml:space="preserve"> </t>
    </r>
    <r>
      <rPr>
        <sz val="12"/>
        <rFont val="仿宋_GB2312"/>
        <charset val="134"/>
      </rPr>
      <t>教育部</t>
    </r>
    <r>
      <rPr>
        <sz val="12"/>
        <rFont val="Times New Roman"/>
        <charset val="134"/>
      </rPr>
      <t xml:space="preserve"> </t>
    </r>
    <r>
      <rPr>
        <sz val="12"/>
        <rFont val="仿宋_GB2312"/>
        <charset val="134"/>
      </rPr>
      <t>退役军人事务部关于重点群体和自主就业退役士兵创业就业税收政策有关执行问题的公告》</t>
    </r>
    <r>
      <rPr>
        <sz val="12"/>
        <rFont val="Times New Roman"/>
        <charset val="134"/>
      </rPr>
      <t xml:space="preserve"> </t>
    </r>
    <r>
      <rPr>
        <sz val="12"/>
        <rFont val="仿宋_GB2312"/>
        <charset val="134"/>
      </rPr>
      <t>（国家税务总局</t>
    </r>
    <r>
      <rPr>
        <sz val="12"/>
        <rFont val="Times New Roman"/>
        <charset val="134"/>
      </rPr>
      <t xml:space="preserve"> </t>
    </r>
    <r>
      <rPr>
        <sz val="12"/>
        <rFont val="仿宋_GB2312"/>
        <charset val="134"/>
      </rPr>
      <t>人力资源社会保障部</t>
    </r>
    <r>
      <rPr>
        <sz val="12"/>
        <rFont val="Times New Roman"/>
        <charset val="134"/>
      </rPr>
      <t xml:space="preserve"> </t>
    </r>
    <r>
      <rPr>
        <sz val="12"/>
        <rFont val="仿宋_GB2312"/>
        <charset val="134"/>
      </rPr>
      <t>农业农村部</t>
    </r>
    <r>
      <rPr>
        <sz val="12"/>
        <rFont val="Times New Roman"/>
        <charset val="134"/>
      </rPr>
      <t xml:space="preserve"> </t>
    </r>
    <r>
      <rPr>
        <sz val="12"/>
        <rFont val="仿宋_GB2312"/>
        <charset val="134"/>
      </rPr>
      <t>教育部</t>
    </r>
    <r>
      <rPr>
        <sz val="12"/>
        <rFont val="Times New Roman"/>
        <charset val="134"/>
      </rPr>
      <t xml:space="preserve"> </t>
    </r>
    <r>
      <rPr>
        <sz val="12"/>
        <rFont val="仿宋_GB2312"/>
        <charset val="134"/>
      </rPr>
      <t>退役军人事务部公告</t>
    </r>
    <r>
      <rPr>
        <sz val="12"/>
        <rFont val="Times New Roman"/>
        <charset val="134"/>
      </rPr>
      <t>2024</t>
    </r>
    <r>
      <rPr>
        <sz val="12"/>
        <rFont val="仿宋_GB2312"/>
        <charset val="134"/>
      </rPr>
      <t>年第</t>
    </r>
    <r>
      <rPr>
        <sz val="12"/>
        <rFont val="Times New Roman"/>
        <charset val="134"/>
      </rPr>
      <t>4</t>
    </r>
    <r>
      <rPr>
        <sz val="12"/>
        <rFont val="仿宋_GB2312"/>
        <charset val="134"/>
      </rPr>
      <t>号）</t>
    </r>
    <r>
      <rPr>
        <sz val="12"/>
        <rFont val="Times New Roman"/>
        <charset val="134"/>
      </rPr>
      <t xml:space="preserve">
</t>
    </r>
    <r>
      <rPr>
        <sz val="12"/>
        <rFont val="仿宋_GB2312"/>
        <charset val="134"/>
      </rPr>
      <t>《财政部</t>
    </r>
    <r>
      <rPr>
        <sz val="12"/>
        <rFont val="Times New Roman"/>
        <charset val="134"/>
      </rPr>
      <t xml:space="preserve"> </t>
    </r>
    <r>
      <rPr>
        <sz val="12"/>
        <rFont val="仿宋_GB2312"/>
        <charset val="134"/>
      </rPr>
      <t>税务总局</t>
    </r>
    <r>
      <rPr>
        <sz val="12"/>
        <rFont val="Times New Roman"/>
        <charset val="134"/>
      </rPr>
      <t xml:space="preserve"> </t>
    </r>
    <r>
      <rPr>
        <sz val="12"/>
        <rFont val="仿宋_GB2312"/>
        <charset val="134"/>
      </rPr>
      <t>退役军人事务部关于进一步扶持自主就业退役士兵创业就业有关税收政策的公告》（</t>
    </r>
    <r>
      <rPr>
        <sz val="12"/>
        <rFont val="Times New Roman"/>
        <charset val="134"/>
      </rPr>
      <t>2023</t>
    </r>
    <r>
      <rPr>
        <sz val="12"/>
        <rFont val="仿宋_GB2312"/>
        <charset val="134"/>
      </rPr>
      <t>年第</t>
    </r>
    <r>
      <rPr>
        <sz val="12"/>
        <rFont val="Times New Roman"/>
        <charset val="134"/>
      </rPr>
      <t>14</t>
    </r>
    <r>
      <rPr>
        <sz val="12"/>
        <rFont val="仿宋_GB2312"/>
        <charset val="134"/>
      </rPr>
      <t>号）</t>
    </r>
  </si>
  <si>
    <r>
      <rPr>
        <sz val="16"/>
        <rFont val="仿宋_GB2312"/>
        <charset val="134"/>
      </rPr>
      <t>姚永超</t>
    </r>
  </si>
  <si>
    <r>
      <rPr>
        <sz val="16"/>
        <rFont val="仿宋_GB2312"/>
        <charset val="134"/>
      </rPr>
      <t>淮南市总工会慰问补助。</t>
    </r>
  </si>
  <si>
    <r>
      <rPr>
        <sz val="16"/>
        <rFont val="仿宋_GB2312"/>
        <charset val="134"/>
      </rPr>
      <t>中安联合</t>
    </r>
  </si>
  <si>
    <r>
      <rPr>
        <sz val="16"/>
        <rFont val="仿宋_GB2312"/>
        <charset val="134"/>
      </rPr>
      <t>施华彪</t>
    </r>
  </si>
  <si>
    <r>
      <rPr>
        <sz val="16"/>
        <color rgb="FF000000"/>
        <rFont val="仿宋_GB2312"/>
        <charset val="134"/>
      </rPr>
      <t>张言语</t>
    </r>
  </si>
  <si>
    <r>
      <rPr>
        <sz val="16"/>
        <rFont val="仿宋_GB2312"/>
        <charset val="134"/>
      </rPr>
      <t>煤层气开采利用。</t>
    </r>
  </si>
  <si>
    <r>
      <rPr>
        <sz val="12"/>
        <rFont val="仿宋_GB2312"/>
        <charset val="134"/>
      </rPr>
      <t>《安徽省财政厅</t>
    </r>
    <r>
      <rPr>
        <sz val="12"/>
        <rFont val="Times New Roman"/>
        <charset val="134"/>
      </rPr>
      <t xml:space="preserve"> </t>
    </r>
    <r>
      <rPr>
        <sz val="12"/>
        <rFont val="仿宋_GB2312"/>
        <charset val="134"/>
      </rPr>
      <t>安徽省能源局关于提前下达</t>
    </r>
    <r>
      <rPr>
        <sz val="12"/>
        <rFont val="Times New Roman"/>
        <charset val="134"/>
      </rPr>
      <t>2024</t>
    </r>
    <r>
      <rPr>
        <sz val="12"/>
        <rFont val="仿宋_GB2312"/>
        <charset val="134"/>
      </rPr>
      <t>年度清洁能源发展专项</t>
    </r>
    <r>
      <rPr>
        <sz val="12"/>
        <rFont val="Times New Roman"/>
        <charset val="134"/>
      </rPr>
      <t>(</t>
    </r>
    <r>
      <rPr>
        <sz val="12"/>
        <rFont val="仿宋_GB2312"/>
        <charset val="134"/>
      </rPr>
      <t>非常规天然气奖补）资金预算的通知》（皖财建〔</t>
    </r>
    <r>
      <rPr>
        <sz val="12"/>
        <rFont val="Times New Roman"/>
        <charset val="134"/>
      </rPr>
      <t>2023</t>
    </r>
    <r>
      <rPr>
        <sz val="12"/>
        <rFont val="仿宋_GB2312"/>
        <charset val="134"/>
      </rPr>
      <t>〕</t>
    </r>
    <r>
      <rPr>
        <sz val="12"/>
        <rFont val="Times New Roman"/>
        <charset val="134"/>
      </rPr>
      <t>1300</t>
    </r>
    <r>
      <rPr>
        <sz val="12"/>
        <rFont val="仿宋_GB2312"/>
        <charset val="134"/>
      </rPr>
      <t>号）</t>
    </r>
    <r>
      <rPr>
        <sz val="12"/>
        <rFont val="Times New Roman"/>
        <charset val="134"/>
      </rPr>
      <t xml:space="preserve">
</t>
    </r>
    <r>
      <rPr>
        <sz val="12"/>
        <rFont val="仿宋_GB2312"/>
        <charset val="134"/>
      </rPr>
      <t>《财政部关于提前下达</t>
    </r>
    <r>
      <rPr>
        <sz val="12"/>
        <rFont val="Times New Roman"/>
        <charset val="134"/>
      </rPr>
      <t>2024</t>
    </r>
    <r>
      <rPr>
        <sz val="12"/>
        <rFont val="仿宋_GB2312"/>
        <charset val="134"/>
      </rPr>
      <t>年清洁能源发展专项资金预算的通知》（财建〔</t>
    </r>
    <r>
      <rPr>
        <sz val="12"/>
        <rFont val="Times New Roman"/>
        <charset val="134"/>
      </rPr>
      <t>2023</t>
    </r>
    <r>
      <rPr>
        <sz val="12"/>
        <rFont val="仿宋_GB2312"/>
        <charset val="134"/>
      </rPr>
      <t>〕</t>
    </r>
    <r>
      <rPr>
        <sz val="12"/>
        <rFont val="Times New Roman"/>
        <charset val="134"/>
      </rPr>
      <t>323</t>
    </r>
    <r>
      <rPr>
        <sz val="12"/>
        <rFont val="仿宋_GB2312"/>
        <charset val="134"/>
      </rPr>
      <t>号）</t>
    </r>
    <r>
      <rPr>
        <sz val="12"/>
        <rFont val="Times New Roman"/>
        <charset val="134"/>
      </rPr>
      <t xml:space="preserve">
</t>
    </r>
    <r>
      <rPr>
        <sz val="12"/>
        <rFont val="仿宋_GB2312"/>
        <charset val="134"/>
      </rPr>
      <t>《清洁能源发展专项资金管理暂行办法》（财建〔</t>
    </r>
    <r>
      <rPr>
        <sz val="12"/>
        <rFont val="Times New Roman"/>
        <charset val="134"/>
      </rPr>
      <t>2020</t>
    </r>
    <r>
      <rPr>
        <sz val="12"/>
        <rFont val="仿宋_GB2312"/>
        <charset val="134"/>
      </rPr>
      <t>〕</t>
    </r>
    <r>
      <rPr>
        <sz val="12"/>
        <rFont val="Times New Roman"/>
        <charset val="134"/>
      </rPr>
      <t>190</t>
    </r>
    <r>
      <rPr>
        <sz val="12"/>
        <rFont val="仿宋_GB2312"/>
        <charset val="134"/>
      </rPr>
      <t>号）</t>
    </r>
    <r>
      <rPr>
        <sz val="12"/>
        <rFont val="Times New Roman"/>
        <charset val="134"/>
      </rPr>
      <t xml:space="preserve">
</t>
    </r>
    <r>
      <rPr>
        <sz val="12"/>
        <rFont val="仿宋_GB2312"/>
        <charset val="134"/>
      </rPr>
      <t>《安徽省财政厅安徽省能源局转发财政部办公厅关于组织申报非常规天然气开发利用补贴资金的通知》（财办建〔</t>
    </r>
    <r>
      <rPr>
        <sz val="12"/>
        <rFont val="Times New Roman"/>
        <charset val="134"/>
      </rPr>
      <t>2020</t>
    </r>
    <r>
      <rPr>
        <sz val="12"/>
        <rFont val="仿宋_GB2312"/>
        <charset val="134"/>
      </rPr>
      <t>〕</t>
    </r>
    <r>
      <rPr>
        <sz val="12"/>
        <rFont val="Times New Roman"/>
        <charset val="134"/>
      </rPr>
      <t>30</t>
    </r>
    <r>
      <rPr>
        <sz val="12"/>
        <rFont val="仿宋_GB2312"/>
        <charset val="134"/>
      </rPr>
      <t>号）</t>
    </r>
  </si>
  <si>
    <r>
      <rPr>
        <sz val="16"/>
        <rFont val="仿宋_GB2312"/>
        <charset val="134"/>
      </rPr>
      <t>煤矿安全改造中央预算内资金（朱集西煤矿安全改造项目）。</t>
    </r>
  </si>
  <si>
    <r>
      <rPr>
        <sz val="12"/>
        <rFont val="Times New Roman"/>
        <charset val="134"/>
      </rPr>
      <t>2024</t>
    </r>
    <r>
      <rPr>
        <sz val="12"/>
        <rFont val="宋体"/>
        <charset val="134"/>
      </rPr>
      <t>年的项目，</t>
    </r>
    <r>
      <rPr>
        <sz val="12"/>
        <rFont val="Times New Roman"/>
        <charset val="134"/>
      </rPr>
      <t>2025</t>
    </r>
    <r>
      <rPr>
        <sz val="12"/>
        <rFont val="宋体"/>
        <charset val="134"/>
      </rPr>
      <t>年</t>
    </r>
    <r>
      <rPr>
        <sz val="12"/>
        <rFont val="Times New Roman"/>
        <charset val="134"/>
      </rPr>
      <t>1</t>
    </r>
    <r>
      <rPr>
        <sz val="12"/>
        <rFont val="宋体"/>
        <charset val="134"/>
      </rPr>
      <t>月份到账</t>
    </r>
  </si>
  <si>
    <r>
      <rPr>
        <sz val="12"/>
        <rFont val="仿宋_GB2312"/>
        <charset val="134"/>
      </rPr>
      <t>《国家发展改革委办公厅关于组织申报</t>
    </r>
    <r>
      <rPr>
        <sz val="12"/>
        <rFont val="Times New Roman"/>
        <charset val="134"/>
      </rPr>
      <t>2024</t>
    </r>
    <r>
      <rPr>
        <sz val="12"/>
        <rFont val="仿宋_GB2312"/>
        <charset val="134"/>
      </rPr>
      <t>年煤矿安全改造中央预算内投资计划的通知》（发改办能源〔</t>
    </r>
    <r>
      <rPr>
        <sz val="12"/>
        <rFont val="Times New Roman"/>
        <charset val="134"/>
      </rPr>
      <t>2024</t>
    </r>
    <r>
      <rPr>
        <sz val="12"/>
        <rFont val="仿宋_GB2312"/>
        <charset val="134"/>
      </rPr>
      <t>〕</t>
    </r>
    <r>
      <rPr>
        <sz val="12"/>
        <rFont val="Times New Roman"/>
        <charset val="134"/>
      </rPr>
      <t>57</t>
    </r>
    <r>
      <rPr>
        <sz val="12"/>
        <rFont val="仿宋_GB2312"/>
        <charset val="134"/>
      </rPr>
      <t>号）</t>
    </r>
  </si>
  <si>
    <r>
      <rPr>
        <sz val="16"/>
        <rFont val="仿宋_GB2312"/>
        <charset val="134"/>
      </rPr>
      <t>张言语</t>
    </r>
  </si>
  <si>
    <r>
      <rPr>
        <sz val="16"/>
        <rFont val="仿宋_GB2312"/>
        <charset val="134"/>
      </rPr>
      <t>据相关政策要求，本公司每年会针对每年发展所需的各项安全治理、环境恢复、土地复垦活动来预缴一部分资金。专项资金仅用于矿山地质环境恢复治理工程支出及其他相关支出。</t>
    </r>
  </si>
  <si>
    <r>
      <rPr>
        <sz val="16"/>
        <color rgb="FF000000"/>
        <rFont val="仿宋_GB2312"/>
        <charset val="134"/>
      </rPr>
      <t>郑新波</t>
    </r>
  </si>
  <si>
    <r>
      <rPr>
        <sz val="12"/>
        <rFont val="仿宋_GB2312"/>
        <charset val="134"/>
      </rPr>
      <t>《关于做好失业保险稳岗位提技能防失业工作的通知》（人社部发〔</t>
    </r>
    <r>
      <rPr>
        <sz val="12"/>
        <rFont val="Times New Roman"/>
        <charset val="134"/>
      </rPr>
      <t>2022</t>
    </r>
    <r>
      <rPr>
        <sz val="12"/>
        <rFont val="仿宋_GB2312"/>
        <charset val="134"/>
      </rPr>
      <t>〕</t>
    </r>
    <r>
      <rPr>
        <sz val="12"/>
        <rFont val="Times New Roman"/>
        <charset val="134"/>
      </rPr>
      <t xml:space="preserve">23 </t>
    </r>
    <r>
      <rPr>
        <sz val="12"/>
        <rFont val="仿宋_GB2312"/>
        <charset val="134"/>
      </rPr>
      <t>号）</t>
    </r>
  </si>
  <si>
    <r>
      <rPr>
        <sz val="16"/>
        <color rgb="FF000000"/>
        <rFont val="仿宋_GB2312"/>
        <charset val="134"/>
      </rPr>
      <t>曹清浩</t>
    </r>
  </si>
  <si>
    <t>隐患治理项目安保基金。</t>
  </si>
  <si>
    <r>
      <rPr>
        <sz val="12"/>
        <rFont val="仿宋_GB2312"/>
        <charset val="134"/>
      </rPr>
      <t>《中国石化安全生产保证基金资金管理办法》《中安联合煤化工分公司安全生产费及安保基金使用管理实施细则》</t>
    </r>
  </si>
  <si>
    <r>
      <rPr>
        <sz val="16"/>
        <color theme="1"/>
        <rFont val="仿宋_GB2312"/>
        <charset val="134"/>
      </rPr>
      <t>方宗顺</t>
    </r>
  </si>
  <si>
    <r>
      <rPr>
        <sz val="16"/>
        <rFont val="仿宋_GB2312"/>
        <charset val="134"/>
      </rPr>
      <t>国家卓越级智能工厂。</t>
    </r>
  </si>
  <si>
    <r>
      <rPr>
        <sz val="12"/>
        <rFont val="仿宋_GB2312"/>
        <charset val="134"/>
      </rPr>
      <t>《工业和信息化部办公厅</t>
    </r>
    <r>
      <rPr>
        <sz val="12"/>
        <rFont val="Times New Roman"/>
        <charset val="134"/>
      </rPr>
      <t xml:space="preserve"> </t>
    </r>
    <r>
      <rPr>
        <sz val="12"/>
        <rFont val="仿宋_GB2312"/>
        <charset val="134"/>
      </rPr>
      <t>国家发展改革委办公厅</t>
    </r>
    <r>
      <rPr>
        <sz val="12"/>
        <rFont val="Times New Roman"/>
        <charset val="134"/>
      </rPr>
      <t xml:space="preserve"> </t>
    </r>
    <r>
      <rPr>
        <sz val="12"/>
        <rFont val="仿宋_GB2312"/>
        <charset val="134"/>
      </rPr>
      <t>财政部办公厅</t>
    </r>
    <r>
      <rPr>
        <sz val="12"/>
        <rFont val="Times New Roman"/>
        <charset val="134"/>
      </rPr>
      <t xml:space="preserve"> </t>
    </r>
    <r>
      <rPr>
        <sz val="12"/>
        <rFont val="仿宋_GB2312"/>
        <charset val="134"/>
      </rPr>
      <t>国务院国资委办公厅</t>
    </r>
    <r>
      <rPr>
        <sz val="12"/>
        <rFont val="Times New Roman"/>
        <charset val="134"/>
      </rPr>
      <t xml:space="preserve"> </t>
    </r>
    <r>
      <rPr>
        <sz val="12"/>
        <rFont val="仿宋_GB2312"/>
        <charset val="134"/>
      </rPr>
      <t>市场监管总局办公厅</t>
    </r>
    <r>
      <rPr>
        <sz val="12"/>
        <rFont val="Times New Roman"/>
        <charset val="134"/>
      </rPr>
      <t xml:space="preserve"> </t>
    </r>
    <r>
      <rPr>
        <sz val="12"/>
        <rFont val="仿宋_GB2312"/>
        <charset val="134"/>
      </rPr>
      <t>国家数据局综合司关于开展</t>
    </r>
    <r>
      <rPr>
        <sz val="12"/>
        <rFont val="Times New Roman"/>
        <charset val="134"/>
      </rPr>
      <t>2024</t>
    </r>
    <r>
      <rPr>
        <sz val="12"/>
        <rFont val="仿宋_GB2312"/>
        <charset val="134"/>
      </rPr>
      <t>年度智能工厂梯度培育行动的通知》（工信厅联通装函〔</t>
    </r>
    <r>
      <rPr>
        <sz val="12"/>
        <rFont val="Times New Roman"/>
        <charset val="134"/>
      </rPr>
      <t>2024</t>
    </r>
    <r>
      <rPr>
        <sz val="12"/>
        <rFont val="仿宋_GB2312"/>
        <charset val="134"/>
      </rPr>
      <t>〕</t>
    </r>
    <r>
      <rPr>
        <sz val="12"/>
        <rFont val="Times New Roman"/>
        <charset val="134"/>
      </rPr>
      <t>399</t>
    </r>
    <r>
      <rPr>
        <sz val="12"/>
        <rFont val="仿宋_GB2312"/>
        <charset val="134"/>
      </rPr>
      <t>号）</t>
    </r>
  </si>
  <si>
    <r>
      <rPr>
        <sz val="16"/>
        <rFont val="Times New Roman"/>
        <charset val="134"/>
      </rPr>
      <t>2025</t>
    </r>
    <r>
      <rPr>
        <sz val="16"/>
        <rFont val="宋体"/>
        <charset val="134"/>
      </rPr>
      <t>年物联网赋能行业发展典型案例</t>
    </r>
    <r>
      <rPr>
        <sz val="16"/>
        <rFont val="仿宋_GB2312"/>
        <charset val="134"/>
      </rPr>
      <t>（政府针对典型供应链方向，典型企业方向，典型平台应用方向，典型工具应用方向进行现金奖励）。</t>
    </r>
  </si>
  <si>
    <r>
      <rPr>
        <sz val="12"/>
        <rFont val="宋体"/>
        <charset val="134"/>
      </rPr>
      <t>申报</t>
    </r>
    <r>
      <rPr>
        <sz val="12"/>
        <rFont val="Times New Roman"/>
        <charset val="134"/>
      </rPr>
      <t>2025</t>
    </r>
    <r>
      <rPr>
        <sz val="12"/>
        <rFont val="宋体"/>
        <charset val="134"/>
      </rPr>
      <t>年物联网赋能行业发展典型案例项目成功且资金到账。</t>
    </r>
  </si>
  <si>
    <r>
      <rPr>
        <sz val="12"/>
        <rFont val="仿宋_GB2312"/>
        <charset val="134"/>
      </rPr>
      <t>淮南市人民政府关于财政支持产业发展若干政策的意见</t>
    </r>
    <r>
      <rPr>
        <sz val="12"/>
        <rFont val="Times New Roman"/>
        <charset val="134"/>
      </rPr>
      <t>(2022-2023</t>
    </r>
    <r>
      <rPr>
        <sz val="12"/>
        <rFont val="仿宋_GB2312"/>
        <charset val="134"/>
      </rPr>
      <t>年</t>
    </r>
    <r>
      <rPr>
        <sz val="12"/>
        <rFont val="Times New Roman"/>
        <charset val="134"/>
      </rPr>
      <t>)</t>
    </r>
    <r>
      <rPr>
        <sz val="12"/>
        <rFont val="仿宋_GB2312"/>
        <charset val="134"/>
      </rPr>
      <t>（淮府〔</t>
    </r>
    <r>
      <rPr>
        <sz val="12"/>
        <rFont val="Times New Roman"/>
        <charset val="134"/>
      </rPr>
      <t>2022</t>
    </r>
    <r>
      <rPr>
        <sz val="12"/>
        <rFont val="仿宋_GB2312"/>
        <charset val="134"/>
      </rPr>
      <t>〕</t>
    </r>
    <r>
      <rPr>
        <sz val="12"/>
        <rFont val="Times New Roman"/>
        <charset val="134"/>
      </rPr>
      <t>56</t>
    </r>
    <r>
      <rPr>
        <sz val="12"/>
        <rFont val="仿宋_GB2312"/>
        <charset val="134"/>
      </rPr>
      <t>号）</t>
    </r>
  </si>
  <si>
    <r>
      <rPr>
        <sz val="16"/>
        <rFont val="仿宋_GB2312"/>
        <charset val="134"/>
      </rPr>
      <t>安徽省重点工业互联网平台。</t>
    </r>
  </si>
  <si>
    <t>已公布，待兑现到账</t>
  </si>
  <si>
    <r>
      <rPr>
        <sz val="16"/>
        <rFont val="仿宋_GB2312"/>
        <charset val="134"/>
      </rPr>
      <t>高新技术企业（对复审通过的国家高新技术企业，给予一次性奖励）。</t>
    </r>
  </si>
  <si>
    <r>
      <rPr>
        <sz val="12"/>
        <rFont val="宋体"/>
        <charset val="134"/>
      </rPr>
      <t>与</t>
    </r>
    <r>
      <rPr>
        <sz val="12"/>
        <rFont val="Times New Roman"/>
        <charset val="134"/>
      </rPr>
      <t>2025</t>
    </r>
    <r>
      <rPr>
        <sz val="12"/>
        <rFont val="宋体"/>
        <charset val="134"/>
      </rPr>
      <t>年实体经济和数字经济深度融合典型案例申报奖励</t>
    </r>
    <r>
      <rPr>
        <sz val="12"/>
        <rFont val="Times New Roman"/>
        <charset val="134"/>
      </rPr>
      <t xml:space="preserve"> </t>
    </r>
    <r>
      <rPr>
        <sz val="12"/>
        <rFont val="宋体"/>
        <charset val="134"/>
      </rPr>
      <t>为同一项目，现已被取消</t>
    </r>
  </si>
  <si>
    <r>
      <rPr>
        <sz val="16"/>
        <rFont val="Times New Roman"/>
        <charset val="134"/>
      </rPr>
      <t>2025</t>
    </r>
    <r>
      <rPr>
        <sz val="16"/>
        <rFont val="仿宋_GB2312"/>
        <charset val="134"/>
      </rPr>
      <t>年度中石化项目立项（立项成功可获得中石化科研拨款）。</t>
    </r>
  </si>
  <si>
    <r>
      <rPr>
        <sz val="16"/>
        <rFont val="Times New Roman"/>
        <charset val="134"/>
      </rPr>
      <t>2025</t>
    </r>
    <r>
      <rPr>
        <sz val="16"/>
        <rFont val="仿宋_GB2312"/>
        <charset val="134"/>
      </rPr>
      <t>年度研发合同备案申报奖励（促进科技成果转化产业化。对本市企事业单位，当年登记的技术合同交易总额达</t>
    </r>
    <r>
      <rPr>
        <sz val="16"/>
        <rFont val="Times New Roman"/>
        <charset val="134"/>
      </rPr>
      <t>3000</t>
    </r>
    <r>
      <rPr>
        <sz val="16"/>
        <rFont val="仿宋_GB2312"/>
        <charset val="134"/>
      </rPr>
      <t>万元，予以</t>
    </r>
    <r>
      <rPr>
        <sz val="16"/>
        <rFont val="Times New Roman"/>
        <charset val="134"/>
      </rPr>
      <t>10</t>
    </r>
    <r>
      <rPr>
        <sz val="16"/>
        <rFont val="仿宋_GB2312"/>
        <charset val="134"/>
      </rPr>
      <t>万元一次性奖励）。</t>
    </r>
  </si>
  <si>
    <t>施华彪</t>
  </si>
  <si>
    <r>
      <rPr>
        <sz val="16"/>
        <color theme="1"/>
        <rFont val="仿宋_GB2312"/>
        <charset val="134"/>
      </rPr>
      <t>黄雪飞</t>
    </r>
  </si>
  <si>
    <r>
      <rPr>
        <sz val="16"/>
        <rFont val="仿宋_GB2312"/>
        <charset val="134"/>
      </rPr>
      <t>个税手续费返还（对扣缴义务人按照所扣缴的税款，付给百分之二的手续费）。</t>
    </r>
  </si>
  <si>
    <r>
      <rPr>
        <sz val="16"/>
        <rFont val="仿宋_GB2312"/>
        <charset val="134"/>
      </rPr>
      <t>三防（各类危险品仓库、厂房所需的防火、防爆、防毒）用地、绿地土地使用税减免。</t>
    </r>
  </si>
  <si>
    <r>
      <rPr>
        <sz val="12"/>
        <rFont val="仿宋_GB2312"/>
        <charset val="134"/>
      </rPr>
      <t>《关于印发</t>
    </r>
    <r>
      <rPr>
        <sz val="12"/>
        <rFont val="Times New Roman"/>
        <charset val="134"/>
      </rPr>
      <t>&lt;</t>
    </r>
    <r>
      <rPr>
        <sz val="12"/>
        <rFont val="仿宋_GB2312"/>
        <charset val="134"/>
      </rPr>
      <t>关于土地使用税若干具体问题的补充规定</t>
    </r>
    <r>
      <rPr>
        <sz val="12"/>
        <rFont val="Times New Roman"/>
        <charset val="134"/>
      </rPr>
      <t>&gt;</t>
    </r>
    <r>
      <rPr>
        <sz val="12"/>
        <rFont val="仿宋_GB2312"/>
        <charset val="134"/>
      </rPr>
      <t>的通知》（国税地字〔</t>
    </r>
    <r>
      <rPr>
        <sz val="12"/>
        <rFont val="Times New Roman"/>
        <charset val="134"/>
      </rPr>
      <t>1989</t>
    </r>
    <r>
      <rPr>
        <sz val="12"/>
        <rFont val="仿宋_GB2312"/>
        <charset val="134"/>
      </rPr>
      <t>〕</t>
    </r>
    <r>
      <rPr>
        <sz val="12"/>
        <rFont val="Times New Roman"/>
        <charset val="134"/>
      </rPr>
      <t>140</t>
    </r>
    <r>
      <rPr>
        <sz val="12"/>
        <rFont val="仿宋_GB2312"/>
        <charset val="134"/>
      </rPr>
      <t>号）</t>
    </r>
    <r>
      <rPr>
        <sz val="12"/>
        <rFont val="Times New Roman"/>
        <charset val="134"/>
      </rPr>
      <t xml:space="preserve">
</t>
    </r>
    <r>
      <rPr>
        <sz val="12"/>
        <rFont val="仿宋_GB2312"/>
        <charset val="134"/>
      </rPr>
      <t>《国家税务局关于对煤炭企业用地征免土地使用税问题的规定》</t>
    </r>
    <r>
      <rPr>
        <sz val="12"/>
        <rFont val="Times New Roman"/>
        <charset val="134"/>
      </rPr>
      <t>(</t>
    </r>
    <r>
      <rPr>
        <sz val="12"/>
        <rFont val="仿宋_GB2312"/>
        <charset val="134"/>
      </rPr>
      <t>国税地〔</t>
    </r>
    <r>
      <rPr>
        <sz val="12"/>
        <rFont val="Times New Roman"/>
        <charset val="134"/>
      </rPr>
      <t>1989</t>
    </r>
    <r>
      <rPr>
        <sz val="12"/>
        <rFont val="仿宋_GB2312"/>
        <charset val="134"/>
      </rPr>
      <t>〕</t>
    </r>
    <r>
      <rPr>
        <sz val="12"/>
        <rFont val="Times New Roman"/>
        <charset val="134"/>
      </rPr>
      <t>89</t>
    </r>
    <r>
      <rPr>
        <sz val="12"/>
        <rFont val="仿宋_GB2312"/>
        <charset val="134"/>
      </rPr>
      <t>号</t>
    </r>
    <r>
      <rPr>
        <sz val="12"/>
        <rFont val="Times New Roman"/>
        <charset val="134"/>
      </rPr>
      <t>)</t>
    </r>
  </si>
  <si>
    <t>土地使用税减免</t>
  </si>
  <si>
    <r>
      <rPr>
        <sz val="16"/>
        <rFont val="仿宋_GB2312"/>
        <charset val="134"/>
      </rPr>
      <t>先进制造业企业增值税加计抵减（自</t>
    </r>
    <r>
      <rPr>
        <sz val="16"/>
        <rFont val="Times New Roman"/>
        <charset val="134"/>
      </rPr>
      <t>2023</t>
    </r>
    <r>
      <rPr>
        <sz val="16"/>
        <rFont val="仿宋_GB2312"/>
        <charset val="134"/>
      </rPr>
      <t>年</t>
    </r>
    <r>
      <rPr>
        <sz val="16"/>
        <rFont val="Times New Roman"/>
        <charset val="134"/>
      </rPr>
      <t>1</t>
    </r>
    <r>
      <rPr>
        <sz val="16"/>
        <rFont val="仿宋_GB2312"/>
        <charset val="134"/>
      </rPr>
      <t>月</t>
    </r>
    <r>
      <rPr>
        <sz val="16"/>
        <rFont val="Times New Roman"/>
        <charset val="134"/>
      </rPr>
      <t>1</t>
    </r>
    <r>
      <rPr>
        <sz val="16"/>
        <rFont val="仿宋_GB2312"/>
        <charset val="134"/>
      </rPr>
      <t>日至</t>
    </r>
    <r>
      <rPr>
        <sz val="16"/>
        <rFont val="Times New Roman"/>
        <charset val="134"/>
      </rPr>
      <t>2027</t>
    </r>
    <r>
      <rPr>
        <sz val="16"/>
        <rFont val="仿宋_GB2312"/>
        <charset val="134"/>
      </rPr>
      <t>年</t>
    </r>
    <r>
      <rPr>
        <sz val="16"/>
        <rFont val="Times New Roman"/>
        <charset val="134"/>
      </rPr>
      <t>12</t>
    </r>
    <r>
      <rPr>
        <sz val="16"/>
        <rFont val="仿宋_GB2312"/>
        <charset val="134"/>
      </rPr>
      <t>月</t>
    </r>
    <r>
      <rPr>
        <sz val="16"/>
        <rFont val="Times New Roman"/>
        <charset val="134"/>
      </rPr>
      <t>31</t>
    </r>
    <r>
      <rPr>
        <sz val="16"/>
        <rFont val="仿宋_GB2312"/>
        <charset val="134"/>
      </rPr>
      <t>日，允许先进制造业企业按照当期可抵扣进项税额加计</t>
    </r>
    <r>
      <rPr>
        <sz val="16"/>
        <rFont val="Times New Roman"/>
        <charset val="134"/>
      </rPr>
      <t>5%</t>
    </r>
    <r>
      <rPr>
        <sz val="16"/>
        <rFont val="仿宋_GB2312"/>
        <charset val="134"/>
      </rPr>
      <t>抵减应纳增值税税额）。</t>
    </r>
  </si>
  <si>
    <r>
      <rPr>
        <sz val="12"/>
        <color theme="1"/>
        <rFont val="仿宋_GB2312"/>
        <charset val="134"/>
      </rPr>
      <t>《关于先进制造业企业增值税加计抵减政策的公告》（财政部</t>
    </r>
    <r>
      <rPr>
        <sz val="12"/>
        <color theme="1"/>
        <rFont val="Times New Roman"/>
        <charset val="134"/>
      </rPr>
      <t> </t>
    </r>
    <r>
      <rPr>
        <sz val="12"/>
        <color theme="1"/>
        <rFont val="仿宋_GB2312"/>
        <charset val="134"/>
      </rPr>
      <t>税务总局公告</t>
    </r>
    <r>
      <rPr>
        <sz val="12"/>
        <color theme="1"/>
        <rFont val="Times New Roman"/>
        <charset val="134"/>
      </rPr>
      <t>2023</t>
    </r>
    <r>
      <rPr>
        <sz val="12"/>
        <color theme="1"/>
        <rFont val="仿宋_GB2312"/>
        <charset val="134"/>
      </rPr>
      <t>年第</t>
    </r>
    <r>
      <rPr>
        <sz val="12"/>
        <color theme="1"/>
        <rFont val="Times New Roman"/>
        <charset val="134"/>
      </rPr>
      <t>43</t>
    </r>
    <r>
      <rPr>
        <sz val="12"/>
        <color theme="1"/>
        <rFont val="仿宋_GB2312"/>
        <charset val="134"/>
      </rPr>
      <t>号）</t>
    </r>
  </si>
  <si>
    <r>
      <rPr>
        <sz val="16"/>
        <rFont val="仿宋_GB2312"/>
        <charset val="134"/>
      </rPr>
      <t>重点群体（招用脱贫人口、退役军人，以及在人力资源社会保障部门公共就业服务机构登记失业半年以上且持《就业创业证》或《就业失业登记证》</t>
    </r>
    <r>
      <rPr>
        <sz val="16"/>
        <rFont val="Times New Roman"/>
        <charset val="134"/>
      </rPr>
      <t>(</t>
    </r>
    <r>
      <rPr>
        <sz val="16"/>
        <rFont val="仿宋_GB2312"/>
        <charset val="134"/>
      </rPr>
      <t>注明</t>
    </r>
    <r>
      <rPr>
        <sz val="16"/>
        <rFont val="Times New Roman"/>
        <charset val="134"/>
      </rPr>
      <t>“</t>
    </r>
    <r>
      <rPr>
        <sz val="16"/>
        <rFont val="仿宋_GB2312"/>
        <charset val="134"/>
      </rPr>
      <t>企业吸纳税收政策</t>
    </r>
    <r>
      <rPr>
        <sz val="16"/>
        <rFont val="Times New Roman"/>
        <charset val="134"/>
      </rPr>
      <t>”)</t>
    </r>
    <r>
      <rPr>
        <sz val="16"/>
        <rFont val="仿宋_GB2312"/>
        <charset val="134"/>
      </rPr>
      <t>的人员）增值税优惠。</t>
    </r>
  </si>
  <si>
    <r>
      <rPr>
        <sz val="12"/>
        <color theme="1"/>
        <rFont val="仿宋_GB2312"/>
        <charset val="134"/>
      </rPr>
      <t>《财政部</t>
    </r>
    <r>
      <rPr>
        <sz val="12"/>
        <color theme="1"/>
        <rFont val="Times New Roman"/>
        <charset val="134"/>
      </rPr>
      <t> </t>
    </r>
    <r>
      <rPr>
        <sz val="12"/>
        <color theme="1"/>
        <rFont val="仿宋_GB2312"/>
        <charset val="134"/>
      </rPr>
      <t>税务总局</t>
    </r>
    <r>
      <rPr>
        <sz val="12"/>
        <color theme="1"/>
        <rFont val="Times New Roman"/>
        <charset val="134"/>
      </rPr>
      <t> </t>
    </r>
    <r>
      <rPr>
        <sz val="12"/>
        <color theme="1"/>
        <rFont val="仿宋_GB2312"/>
        <charset val="134"/>
      </rPr>
      <t>人力资源社会保障部</t>
    </r>
    <r>
      <rPr>
        <sz val="12"/>
        <color theme="1"/>
        <rFont val="Times New Roman"/>
        <charset val="134"/>
      </rPr>
      <t> </t>
    </r>
    <r>
      <rPr>
        <sz val="12"/>
        <color theme="1"/>
        <rFont val="仿宋_GB2312"/>
        <charset val="134"/>
      </rPr>
      <t>农业农村部关于进一步支持重点群体创业就业有关税收政策的公告》（</t>
    </r>
    <r>
      <rPr>
        <sz val="12"/>
        <color theme="1"/>
        <rFont val="Times New Roman"/>
        <charset val="134"/>
      </rPr>
      <t>2023</t>
    </r>
    <r>
      <rPr>
        <sz val="12"/>
        <color theme="1"/>
        <rFont val="仿宋_GB2312"/>
        <charset val="134"/>
      </rPr>
      <t>年第</t>
    </r>
    <r>
      <rPr>
        <sz val="12"/>
        <color theme="1"/>
        <rFont val="Times New Roman"/>
        <charset val="134"/>
      </rPr>
      <t>15</t>
    </r>
    <r>
      <rPr>
        <sz val="12"/>
        <color theme="1"/>
        <rFont val="仿宋_GB2312"/>
        <charset val="134"/>
      </rPr>
      <t>号）</t>
    </r>
    <r>
      <rPr>
        <sz val="12"/>
        <color theme="1"/>
        <rFont val="Times New Roman"/>
        <charset val="134"/>
      </rPr>
      <t xml:space="preserve">
</t>
    </r>
    <r>
      <rPr>
        <sz val="12"/>
        <color theme="1"/>
        <rFont val="仿宋_GB2312"/>
        <charset val="134"/>
      </rPr>
      <t>《财政部</t>
    </r>
    <r>
      <rPr>
        <sz val="12"/>
        <color theme="1"/>
        <rFont val="Times New Roman"/>
        <charset val="134"/>
      </rPr>
      <t> </t>
    </r>
    <r>
      <rPr>
        <sz val="12"/>
        <color theme="1"/>
        <rFont val="仿宋_GB2312"/>
        <charset val="134"/>
      </rPr>
      <t>税务总局</t>
    </r>
    <r>
      <rPr>
        <sz val="12"/>
        <color theme="1"/>
        <rFont val="Times New Roman"/>
        <charset val="134"/>
      </rPr>
      <t> </t>
    </r>
    <r>
      <rPr>
        <sz val="12"/>
        <color theme="1"/>
        <rFont val="仿宋_GB2312"/>
        <charset val="134"/>
      </rPr>
      <t>退役军人事务部关于进一步扶持自主就业退役士兵创业就业有关税收政策的公告》（</t>
    </r>
    <r>
      <rPr>
        <sz val="12"/>
        <color theme="1"/>
        <rFont val="Times New Roman"/>
        <charset val="134"/>
      </rPr>
      <t>2023</t>
    </r>
    <r>
      <rPr>
        <sz val="12"/>
        <color theme="1"/>
        <rFont val="仿宋_GB2312"/>
        <charset val="134"/>
      </rPr>
      <t>年第</t>
    </r>
    <r>
      <rPr>
        <sz val="12"/>
        <color theme="1"/>
        <rFont val="Times New Roman"/>
        <charset val="134"/>
      </rPr>
      <t>14</t>
    </r>
    <r>
      <rPr>
        <sz val="12"/>
        <color theme="1"/>
        <rFont val="仿宋_GB2312"/>
        <charset val="134"/>
      </rPr>
      <t>号）</t>
    </r>
    <r>
      <rPr>
        <sz val="12"/>
        <color theme="1"/>
        <rFont val="Times New Roman"/>
        <charset val="134"/>
      </rPr>
      <t xml:space="preserve">
</t>
    </r>
    <r>
      <rPr>
        <sz val="12"/>
        <color theme="1"/>
        <rFont val="仿宋_GB2312"/>
        <charset val="134"/>
      </rPr>
      <t>《关于重点群体和自主就业退役士兵创业就业税收政策有关执行问题的公告》（财政部、税务总局</t>
    </r>
    <r>
      <rPr>
        <sz val="12"/>
        <color theme="1"/>
        <rFont val="Times New Roman"/>
        <charset val="134"/>
      </rPr>
      <t>2024</t>
    </r>
    <r>
      <rPr>
        <sz val="12"/>
        <color theme="1"/>
        <rFont val="仿宋_GB2312"/>
        <charset val="134"/>
      </rPr>
      <t>年第</t>
    </r>
    <r>
      <rPr>
        <sz val="12"/>
        <color theme="1"/>
        <rFont val="Times New Roman"/>
        <charset val="134"/>
      </rPr>
      <t>4</t>
    </r>
    <r>
      <rPr>
        <sz val="12"/>
        <color theme="1"/>
        <rFont val="仿宋_GB2312"/>
        <charset val="134"/>
      </rPr>
      <t>号公告）</t>
    </r>
  </si>
  <si>
    <r>
      <rPr>
        <sz val="16"/>
        <rFont val="仿宋_GB2312"/>
        <charset val="134"/>
      </rPr>
      <t>固定资产扶持奖励及综合贡献奖励</t>
    </r>
    <r>
      <rPr>
        <sz val="16"/>
        <rFont val="Times New Roman"/>
        <charset val="134"/>
      </rPr>
      <t xml:space="preserve">
</t>
    </r>
    <r>
      <rPr>
        <sz val="16"/>
        <rFont val="仿宋_GB2312"/>
        <charset val="134"/>
      </rPr>
      <t>具体奖励内容包括按中安联合实际缴纳的土地出让金、税费等扣除国家和安徽省规定应计提的各项资金后，以固定资产投资扶持方式奖励给中安联合用于项目建设的资金；以及个税在建设期和投产</t>
    </r>
    <r>
      <rPr>
        <sz val="16"/>
        <rFont val="Times New Roman"/>
        <charset val="134"/>
      </rPr>
      <t>5</t>
    </r>
    <r>
      <rPr>
        <sz val="16"/>
        <rFont val="仿宋_GB2312"/>
        <charset val="134"/>
      </rPr>
      <t>年内地方留成部分奖励给企业购房员工等。</t>
    </r>
  </si>
  <si>
    <t>《关于支持中安煤化一体化项目建设有关问题的通知》、《中安煤化一体化项目补充协议》</t>
  </si>
  <si>
    <t>中安联合</t>
  </si>
  <si>
    <t>郭晓坤</t>
  </si>
  <si>
    <t>煤化工安保基金返还（60%部分）[年上缴中石化长城能化公司安保基金可申请60%左右返还用于专项隐患治理（每年2-3月份缴上半年安保基金，6-7月份缴下半年安保基金，缴纳次月以现金形式返还）]。</t>
  </si>
  <si>
    <t>《中国石化安保基金管理办法》</t>
  </si>
  <si>
    <t>安保基金返还</t>
  </si>
  <si>
    <t>王志方</t>
  </si>
  <si>
    <t>第二章第七条内容“征占地面积不足0.5公顷并且挖填土石方总量不足1000立方米的生产建设项目，不需要编制水土保持方案，但应当按照水土保持有关技术标准做好水土流失防治工作。”</t>
  </si>
  <si>
    <t>争取总额度8万元，4月份已完成。</t>
  </si>
  <si>
    <t>《生产建设项目水土保持方案管理办法》(中华人民共和国水利部令第53号)</t>
  </si>
  <si>
    <t>张言语</t>
  </si>
  <si>
    <t>安徽省2025年煤矿安全生产专项资金</t>
  </si>
  <si>
    <t>资金已到账</t>
  </si>
  <si>
    <t>计划外新增，资金已到账</t>
  </si>
  <si>
    <t>方宗顺</t>
  </si>
  <si>
    <t>能效“领跑者”</t>
  </si>
  <si>
    <t>省级企业技术中心</t>
  </si>
  <si>
    <t>中小企业数字化转型典型示范项目</t>
  </si>
  <si>
    <t>目前已公布，待兑现。</t>
  </si>
  <si>
    <t>安徽省《以数字化转型推动制造业高端化智能化绿色化发展实施方案》(2023—2025年）、《关于组织开展2026年制造强省建设、中小企业发展政策资金项目申报工作的通知》</t>
  </si>
  <si>
    <t>企业主导制定国际、国家和行业标准</t>
  </si>
  <si>
    <t>安徽省《以数字化转型推动制造业高端化智能化绿色化发展实施方案》(2023—2025年）、《关于组织开展2027年制造强省建设、中小企业发展政策资金项目申报工作的通知》</t>
  </si>
  <si>
    <t>方宗顺/郭晓坤</t>
  </si>
  <si>
    <t>支持企业开展设备融资租赁业务</t>
  </si>
  <si>
    <t>安徽省《以数字化转型推动制造业高端化智能化绿色化发展实施方案》(2023—2025年）、《关于组织开展2028年制造强省建设、中小企业发展政策资金项目申报工作的通知》</t>
  </si>
  <si>
    <t>邓军</t>
  </si>
  <si>
    <t>省产业创新研究院享受相关扶持政策，通过重大平台、项目、人才、资金（基金）一体化配置，统筹集聚创新资源予以支持。其中组建期，省依据其建设规模、项目推进和研发投入等情况，分档给予研发经费补助或定向科技项目支持。</t>
  </si>
  <si>
    <t>安徽省《关于加快发展高水平新型研发机构的实施意见》（皖政办〔2022〕14 号）、关于印发《安徽省产业创新研究院建设行动实施方案（试行）》的通知</t>
  </si>
  <si>
    <t>目前煤化工园区支持的100万已到账，市政府支持的100万正在走程序，其余400万待兑现。</t>
  </si>
  <si>
    <t>对高水平新型研发机构建设给予支持，对新组建的高水平新型研发机构，按照淮南市人民政府支持产业发展若干政策给予奖励。对绩效评估为优秀的高水平新型研发机构，省科技计划（专项）予以支持。</t>
  </si>
  <si>
    <t>曹清浩</t>
  </si>
  <si>
    <t>煤化工分公司环保税减免</t>
  </si>
  <si>
    <t>重点工业互联网平台</t>
  </si>
  <si>
    <t>《安徽省工业和信息化厅关于组织开展2025年重点工业互联网平台申报工作的通知》</t>
  </si>
  <si>
    <t>许玉海</t>
  </si>
  <si>
    <t>公司一次性扩岗补助</t>
  </si>
  <si>
    <t>等待到账</t>
  </si>
  <si>
    <t>《关于加快落实一次性扩岗补助政策有关工作的通知》（皖人社秘〔2022〕176号）</t>
  </si>
  <si>
    <t>2025年超长期特别国债资金支持工业重点领域设备更新项目</t>
  </si>
  <si>
    <t>2025年7月8日，我公司申报的“S-MTO装置工艺气冷却系统及净化装置贫富液换热器改造项目”，列入省发改委下达2025第一批超长期特别国债资金支持设备更新项目清单，拟安排国债资金补贴额1080万元。
2025年9月，煤化工园区通知中安提请国债资金拨付。</t>
  </si>
  <si>
    <t>国家发展改革委、财政部《关于2025年加力扩围实施大规模设备更新和消费品以旧换新政策的通知》、淮南市工信局《关于做好2025年超长期特别国债资金加力支持工业重点领域设备更新工作的预通知》</t>
  </si>
  <si>
    <r>
      <rPr>
        <sz val="16"/>
        <rFont val="仿宋_GB2312"/>
        <charset val="134"/>
      </rPr>
      <t>西北能化</t>
    </r>
  </si>
  <si>
    <r>
      <rPr>
        <sz val="16"/>
        <color theme="1"/>
        <rFont val="仿宋_GB2312"/>
        <charset val="134"/>
      </rPr>
      <t>任安全</t>
    </r>
  </si>
  <si>
    <r>
      <rPr>
        <sz val="16"/>
        <color theme="1"/>
        <rFont val="仿宋_GB2312"/>
        <charset val="134"/>
      </rPr>
      <t>陈四华</t>
    </r>
  </si>
  <si>
    <r>
      <rPr>
        <sz val="16"/>
        <rFont val="仿宋_GB2312"/>
        <charset val="134"/>
      </rPr>
      <t>规上工业企业</t>
    </r>
    <r>
      <rPr>
        <sz val="16"/>
        <rFont val="Times New Roman"/>
        <charset val="134"/>
      </rPr>
      <t>“</t>
    </r>
    <r>
      <rPr>
        <sz val="16"/>
        <rFont val="仿宋_GB2312"/>
        <charset val="134"/>
      </rPr>
      <t>三清零</t>
    </r>
    <r>
      <rPr>
        <sz val="16"/>
        <rFont val="Times New Roman"/>
        <charset val="134"/>
      </rPr>
      <t>”</t>
    </r>
    <r>
      <rPr>
        <sz val="16"/>
        <rFont val="仿宋_GB2312"/>
        <charset val="134"/>
      </rPr>
      <t>奖励。</t>
    </r>
  </si>
  <si>
    <t>目前当地工信和科技局未开始要求申报</t>
  </si>
  <si>
    <r>
      <rPr>
        <sz val="12"/>
        <rFont val="仿宋_GB2312"/>
        <charset val="134"/>
      </rPr>
      <t>据准旗人民政府办公室关于印发《准格尔旗新旧动能转换（科技创新奖补）专项资金管理办法实施细则》（准政办发〔</t>
    </r>
    <r>
      <rPr>
        <sz val="12"/>
        <rFont val="Times New Roman"/>
        <charset val="134"/>
      </rPr>
      <t>2021</t>
    </r>
    <r>
      <rPr>
        <sz val="12"/>
        <rFont val="仿宋_GB2312"/>
        <charset val="134"/>
      </rPr>
      <t>〕</t>
    </r>
    <r>
      <rPr>
        <sz val="12"/>
        <rFont val="Times New Roman"/>
        <charset val="134"/>
      </rPr>
      <t>98</t>
    </r>
    <r>
      <rPr>
        <sz val="12"/>
        <rFont val="仿宋_GB2312"/>
        <charset val="134"/>
      </rPr>
      <t>号）科技创新奖补</t>
    </r>
  </si>
  <si>
    <r>
      <rPr>
        <sz val="16"/>
        <rFont val="Times New Roman"/>
        <charset val="134"/>
      </rPr>
      <t>2024</t>
    </r>
    <r>
      <rPr>
        <sz val="16"/>
        <rFont val="仿宋_GB2312"/>
        <charset val="134"/>
      </rPr>
      <t>年研发项目奖励。</t>
    </r>
  </si>
  <si>
    <r>
      <rPr>
        <sz val="12"/>
        <rFont val="宋体"/>
        <charset val="134"/>
      </rPr>
      <t>项目补助于</t>
    </r>
    <r>
      <rPr>
        <sz val="12"/>
        <rFont val="Times New Roman"/>
        <charset val="134"/>
      </rPr>
      <t>6</t>
    </r>
    <r>
      <rPr>
        <sz val="12"/>
        <rFont val="宋体"/>
        <charset val="134"/>
      </rPr>
      <t>月</t>
    </r>
    <r>
      <rPr>
        <sz val="12"/>
        <rFont val="Times New Roman"/>
        <charset val="134"/>
      </rPr>
      <t>20</t>
    </r>
    <r>
      <rPr>
        <sz val="12"/>
        <rFont val="宋体"/>
        <charset val="134"/>
      </rPr>
      <t>日经旗工信和科技局评审，</t>
    </r>
    <r>
      <rPr>
        <sz val="12"/>
        <rFont val="Times New Roman"/>
        <charset val="134"/>
      </rPr>
      <t>2024</t>
    </r>
    <r>
      <rPr>
        <sz val="12"/>
        <rFont val="宋体"/>
        <charset val="134"/>
      </rPr>
      <t>年研发投入奖补费用确定为</t>
    </r>
    <r>
      <rPr>
        <sz val="12"/>
        <rFont val="Times New Roman"/>
        <charset val="134"/>
      </rPr>
      <t xml:space="preserve"> 36.1</t>
    </r>
    <r>
      <rPr>
        <sz val="12"/>
        <rFont val="宋体"/>
        <charset val="134"/>
      </rPr>
      <t>万元。目前资金已到账。</t>
    </r>
  </si>
  <si>
    <r>
      <rPr>
        <sz val="12"/>
        <rFont val="仿宋_GB2312"/>
        <charset val="134"/>
      </rPr>
      <t>根据《鄂尔多斯市关于支持企业研发经费投入奖励补助办法》（鄂科发〔</t>
    </r>
    <r>
      <rPr>
        <sz val="12"/>
        <rFont val="Times New Roman"/>
        <charset val="134"/>
      </rPr>
      <t>2021</t>
    </r>
    <r>
      <rPr>
        <sz val="12"/>
        <rFont val="仿宋_GB2312"/>
        <charset val="134"/>
      </rPr>
      <t>〕</t>
    </r>
    <r>
      <rPr>
        <sz val="12"/>
        <rFont val="Times New Roman"/>
        <charset val="134"/>
      </rPr>
      <t>64</t>
    </r>
    <r>
      <rPr>
        <sz val="12"/>
        <rFont val="仿宋_GB2312"/>
        <charset val="134"/>
      </rPr>
      <t>号）</t>
    </r>
  </si>
  <si>
    <r>
      <rPr>
        <sz val="16"/>
        <color theme="1"/>
        <rFont val="仿宋_GB2312"/>
        <charset val="134"/>
      </rPr>
      <t>刘广西</t>
    </r>
  </si>
  <si>
    <t>力调电费。</t>
  </si>
  <si>
    <t>月度政策争取持续进行中</t>
  </si>
  <si>
    <r>
      <rPr>
        <sz val="12"/>
        <rFont val="仿宋_GB2312"/>
        <charset val="134"/>
      </rPr>
      <t>根据国家现行《功率因数调整电费办法》（电价制度</t>
    </r>
    <r>
      <rPr>
        <sz val="12"/>
        <rFont val="Times New Roman"/>
        <charset val="134"/>
      </rPr>
      <t>(83)</t>
    </r>
    <r>
      <rPr>
        <sz val="12"/>
        <rFont val="仿宋_GB2312"/>
        <charset val="134"/>
      </rPr>
      <t>水电财字第</t>
    </r>
    <r>
      <rPr>
        <sz val="12"/>
        <rFont val="Times New Roman"/>
        <charset val="134"/>
      </rPr>
      <t>215</t>
    </r>
    <r>
      <rPr>
        <sz val="12"/>
        <rFont val="仿宋_GB2312"/>
        <charset val="134"/>
      </rPr>
      <t>号），功率因数奖、罚规定：功率因数在</t>
    </r>
    <r>
      <rPr>
        <sz val="12"/>
        <rFont val="Times New Roman"/>
        <charset val="134"/>
      </rPr>
      <t>0.90</t>
    </r>
    <r>
      <rPr>
        <sz val="12"/>
        <rFont val="仿宋_GB2312"/>
        <charset val="134"/>
      </rPr>
      <t>以上可获得奖励</t>
    </r>
  </si>
  <si>
    <r>
      <rPr>
        <sz val="16"/>
        <color theme="1"/>
        <rFont val="仿宋_GB2312"/>
        <charset val="134"/>
      </rPr>
      <t>韩轲</t>
    </r>
  </si>
  <si>
    <t>项目补助已到账</t>
  </si>
  <si>
    <t>西北能化</t>
  </si>
  <si>
    <t>发明专利奖励（新增）</t>
  </si>
  <si>
    <r>
      <rPr>
        <sz val="12"/>
        <rFont val="宋体"/>
        <charset val="134"/>
      </rPr>
      <t>根据《准格尔旗市场监督管理局》准市监发2025（158号）文，西北能化公司“一种煤炭粉碎筛分一体装置</t>
    </r>
    <r>
      <rPr>
        <sz val="12"/>
        <rFont val="Times New Roman"/>
        <charset val="134"/>
      </rPr>
      <t>”</t>
    </r>
    <r>
      <rPr>
        <sz val="12"/>
        <rFont val="宋体"/>
        <charset val="134"/>
      </rPr>
      <t>发明专利，经准格尔旗市场监督管理局专项补助1万元。</t>
    </r>
  </si>
  <si>
    <r>
      <rPr>
        <sz val="16"/>
        <rFont val="仿宋_GB2312"/>
        <charset val="134"/>
      </rPr>
      <t>宁夏润夏</t>
    </r>
  </si>
  <si>
    <r>
      <rPr>
        <sz val="16"/>
        <color theme="1"/>
        <rFont val="仿宋_GB2312"/>
        <charset val="134"/>
      </rPr>
      <t>余豹</t>
    </r>
  </si>
  <si>
    <r>
      <rPr>
        <sz val="16"/>
        <color theme="1"/>
        <rFont val="仿宋_GB2312"/>
        <charset val="134"/>
      </rPr>
      <t>王娟</t>
    </r>
  </si>
  <si>
    <r>
      <rPr>
        <sz val="16"/>
        <color rgb="FF000000"/>
        <rFont val="仿宋_GB2312"/>
        <charset val="134"/>
      </rPr>
      <t>公司</t>
    </r>
    <r>
      <rPr>
        <sz val="16"/>
        <color theme="1"/>
        <rFont val="仿宋_GB2312"/>
        <charset val="134"/>
      </rPr>
      <t>《硝酸四合一机组循环节能工艺技术研究》项目被自治区科技厅</t>
    </r>
    <r>
      <rPr>
        <sz val="16"/>
        <color theme="1"/>
        <rFont val="Times New Roman"/>
        <charset val="134"/>
      </rPr>
      <t>2025</t>
    </r>
    <r>
      <rPr>
        <sz val="16"/>
        <color theme="1"/>
        <rFont val="仿宋_GB2312"/>
        <charset val="134"/>
      </rPr>
      <t>年中央引导地方科技发展资金第一批项目，项目预计补助资金</t>
    </r>
    <r>
      <rPr>
        <sz val="16"/>
        <color theme="1"/>
        <rFont val="Times New Roman"/>
        <charset val="134"/>
      </rPr>
      <t>100</t>
    </r>
    <r>
      <rPr>
        <sz val="16"/>
        <color theme="1"/>
        <rFont val="仿宋_GB2312"/>
        <charset val="134"/>
      </rPr>
      <t>万元。</t>
    </r>
  </si>
  <si>
    <t>项目补助资金已到位，项目按计划实施中。</t>
  </si>
  <si>
    <r>
      <rPr>
        <sz val="12"/>
        <color theme="1"/>
        <rFont val="仿宋_GB2312"/>
        <charset val="134"/>
      </rPr>
      <t>《自治区科技厅关于组织申报</t>
    </r>
    <r>
      <rPr>
        <sz val="12"/>
        <color theme="1"/>
        <rFont val="Times New Roman"/>
        <charset val="134"/>
      </rPr>
      <t>2024</t>
    </r>
    <r>
      <rPr>
        <sz val="12"/>
        <color theme="1"/>
        <rFont val="仿宋_GB2312"/>
        <charset val="134"/>
      </rPr>
      <t>年度中央引导地方科技发展资金项目的通知》</t>
    </r>
  </si>
  <si>
    <r>
      <rPr>
        <sz val="16"/>
        <rFont val="Times New Roman"/>
        <charset val="134"/>
      </rPr>
      <t>2024</t>
    </r>
    <r>
      <rPr>
        <sz val="16"/>
        <rFont val="仿宋_GB2312"/>
        <charset val="134"/>
      </rPr>
      <t>年度宁夏回族自治区企业研究开发费用财政后补助。</t>
    </r>
  </si>
  <si>
    <t>第一批补助资金已到位。</t>
  </si>
  <si>
    <r>
      <rPr>
        <sz val="12"/>
        <color theme="1"/>
        <rFont val="仿宋_GB2312"/>
        <charset val="134"/>
      </rPr>
      <t>关于印发《宁夏回族自治区企业研究开发费用财政后补助办法》的通知</t>
    </r>
  </si>
  <si>
    <r>
      <rPr>
        <sz val="16"/>
        <color theme="1"/>
        <rFont val="仿宋_GB2312"/>
        <charset val="134"/>
      </rPr>
      <t>姚丽</t>
    </r>
  </si>
  <si>
    <t>项目补助已到位</t>
  </si>
  <si>
    <r>
      <rPr>
        <sz val="16"/>
        <rFont val="仿宋_GB2312"/>
        <charset val="134"/>
      </rPr>
      <t>研发费用加计扣除。</t>
    </r>
  </si>
  <si>
    <t>进行中</t>
  </si>
  <si>
    <r>
      <rPr>
        <sz val="12"/>
        <rFont val="仿宋_GB2312"/>
        <charset val="134"/>
      </rPr>
      <t>财政部</t>
    </r>
    <r>
      <rPr>
        <sz val="12"/>
        <rFont val="Times New Roman"/>
        <charset val="134"/>
      </rPr>
      <t> </t>
    </r>
    <r>
      <rPr>
        <sz val="12"/>
        <rFont val="仿宋_GB2312"/>
        <charset val="134"/>
      </rPr>
      <t>税务总局关于进一步完善研发费用税前加计扣除政策的公告（财政部税务总局公告</t>
    </r>
    <r>
      <rPr>
        <sz val="12"/>
        <rFont val="Times New Roman"/>
        <charset val="134"/>
      </rPr>
      <t>2023</t>
    </r>
    <r>
      <rPr>
        <sz val="12"/>
        <rFont val="仿宋_GB2312"/>
        <charset val="134"/>
      </rPr>
      <t>年第</t>
    </r>
    <r>
      <rPr>
        <sz val="12"/>
        <rFont val="Times New Roman"/>
        <charset val="134"/>
      </rPr>
      <t>7</t>
    </r>
    <r>
      <rPr>
        <sz val="12"/>
        <rFont val="仿宋_GB2312"/>
        <charset val="134"/>
      </rPr>
      <t>号）</t>
    </r>
  </si>
  <si>
    <t>研发费用加计扣除</t>
  </si>
  <si>
    <r>
      <rPr>
        <sz val="16"/>
        <rFont val="Times New Roman"/>
        <charset val="134"/>
      </rPr>
      <t>2023</t>
    </r>
    <r>
      <rPr>
        <sz val="16"/>
        <rFont val="仿宋_GB2312"/>
        <charset val="134"/>
      </rPr>
      <t>年度先进制造业企业增值税加计抵减政策（</t>
    </r>
    <r>
      <rPr>
        <sz val="16"/>
        <rFont val="Times New Roman"/>
        <charset val="134"/>
      </rPr>
      <t>2023</t>
    </r>
    <r>
      <rPr>
        <sz val="16"/>
        <rFont val="仿宋_GB2312"/>
        <charset val="134"/>
      </rPr>
      <t>年</t>
    </r>
    <r>
      <rPr>
        <sz val="16"/>
        <rFont val="Times New Roman"/>
        <charset val="134"/>
      </rPr>
      <t>1</t>
    </r>
    <r>
      <rPr>
        <sz val="16"/>
        <rFont val="仿宋_GB2312"/>
        <charset val="134"/>
      </rPr>
      <t>月</t>
    </r>
    <r>
      <rPr>
        <sz val="16"/>
        <rFont val="Times New Roman"/>
        <charset val="134"/>
      </rPr>
      <t>1</t>
    </r>
    <r>
      <rPr>
        <sz val="16"/>
        <rFont val="仿宋_GB2312"/>
        <charset val="134"/>
      </rPr>
      <t>日至</t>
    </r>
    <r>
      <rPr>
        <sz val="16"/>
        <rFont val="Times New Roman"/>
        <charset val="134"/>
      </rPr>
      <t>2027</t>
    </r>
    <r>
      <rPr>
        <sz val="16"/>
        <rFont val="仿宋_GB2312"/>
        <charset val="134"/>
      </rPr>
      <t>年</t>
    </r>
    <r>
      <rPr>
        <sz val="16"/>
        <rFont val="Times New Roman"/>
        <charset val="134"/>
      </rPr>
      <t>12</t>
    </r>
    <r>
      <rPr>
        <sz val="16"/>
        <rFont val="仿宋_GB2312"/>
        <charset val="134"/>
      </rPr>
      <t>月</t>
    </r>
    <r>
      <rPr>
        <sz val="16"/>
        <rFont val="Times New Roman"/>
        <charset val="134"/>
      </rPr>
      <t>31</t>
    </r>
    <r>
      <rPr>
        <sz val="16"/>
        <rFont val="仿宋_GB2312"/>
        <charset val="134"/>
      </rPr>
      <t>日），允许先进制造业企业按照当期可抵扣进项税额加计</t>
    </r>
    <r>
      <rPr>
        <sz val="16"/>
        <rFont val="Times New Roman"/>
        <charset val="134"/>
      </rPr>
      <t>5%</t>
    </r>
    <r>
      <rPr>
        <sz val="16"/>
        <rFont val="仿宋_GB2312"/>
        <charset val="134"/>
      </rPr>
      <t>抵减应纳增值税税额。</t>
    </r>
  </si>
  <si>
    <r>
      <rPr>
        <sz val="12"/>
        <color theme="1"/>
        <rFont val="仿宋_GB2312"/>
        <charset val="134"/>
      </rPr>
      <t>《工业和信息化部办公厅关于</t>
    </r>
    <r>
      <rPr>
        <sz val="12"/>
        <color theme="1"/>
        <rFont val="Times New Roman"/>
        <charset val="134"/>
      </rPr>
      <t>2023</t>
    </r>
    <r>
      <rPr>
        <sz val="12"/>
        <color theme="1"/>
        <rFont val="仿宋_GB2312"/>
        <charset val="134"/>
      </rPr>
      <t>年度享受增值税加计抵减政策的先进制造业企业名单制定工作有关事项的通知》（工信厅财函〔</t>
    </r>
    <r>
      <rPr>
        <sz val="12"/>
        <color theme="1"/>
        <rFont val="Times New Roman"/>
        <charset val="134"/>
      </rPr>
      <t>2023</t>
    </r>
    <r>
      <rPr>
        <sz val="12"/>
        <color theme="1"/>
        <rFont val="仿宋_GB2312"/>
        <charset val="134"/>
      </rPr>
      <t>〕</t>
    </r>
    <r>
      <rPr>
        <sz val="12"/>
        <color theme="1"/>
        <rFont val="Times New Roman"/>
        <charset val="134"/>
      </rPr>
      <t>267</t>
    </r>
    <r>
      <rPr>
        <sz val="12"/>
        <color theme="1"/>
        <rFont val="仿宋_GB2312"/>
        <charset val="134"/>
      </rPr>
      <t>号）</t>
    </r>
  </si>
  <si>
    <r>
      <rPr>
        <sz val="12"/>
        <color theme="1"/>
        <rFont val="仿宋_GB2312"/>
        <charset val="134"/>
      </rPr>
      <t>对个体工商户以外的水利建设基金缴纳人减按</t>
    </r>
    <r>
      <rPr>
        <sz val="12"/>
        <color theme="1"/>
        <rFont val="Times New Roman"/>
        <charset val="134"/>
      </rPr>
      <t>90%</t>
    </r>
    <r>
      <rPr>
        <sz val="12"/>
        <color theme="1"/>
        <rFont val="仿宋_GB2312"/>
        <charset val="134"/>
      </rPr>
      <t>征收。</t>
    </r>
    <r>
      <rPr>
        <sz val="12"/>
        <color theme="1"/>
        <rFont val="Times New Roman"/>
        <charset val="134"/>
      </rPr>
      <t>|</t>
    </r>
    <r>
      <rPr>
        <sz val="12"/>
        <color theme="1"/>
        <rFont val="仿宋_GB2312"/>
        <charset val="134"/>
      </rPr>
      <t>《自治区财政厅关于水利建设基金有关政策的通知》（宁财（综）发〔</t>
    </r>
    <r>
      <rPr>
        <sz val="12"/>
        <color theme="1"/>
        <rFont val="Times New Roman"/>
        <charset val="134"/>
      </rPr>
      <t>2021</t>
    </r>
    <r>
      <rPr>
        <sz val="12"/>
        <color theme="1"/>
        <rFont val="仿宋_GB2312"/>
        <charset val="134"/>
      </rPr>
      <t>〕</t>
    </r>
    <r>
      <rPr>
        <sz val="12"/>
        <color theme="1"/>
        <rFont val="Times New Roman"/>
        <charset val="134"/>
      </rPr>
      <t>119</t>
    </r>
    <r>
      <rPr>
        <sz val="12"/>
        <color theme="1"/>
        <rFont val="仿宋_GB2312"/>
        <charset val="134"/>
      </rPr>
      <t>号）</t>
    </r>
  </si>
  <si>
    <t>宁夏润夏</t>
  </si>
  <si>
    <r>
      <rPr>
        <sz val="16"/>
        <color theme="1"/>
        <rFont val="仿宋_GB2312"/>
        <charset val="134"/>
      </rPr>
      <t>何淑玲</t>
    </r>
  </si>
  <si>
    <r>
      <rPr>
        <sz val="16"/>
        <rFont val="仿宋_GB2312"/>
        <charset val="134"/>
      </rPr>
      <t>本科毕业生一次性扩岗补助。</t>
    </r>
  </si>
  <si>
    <r>
      <rPr>
        <sz val="16"/>
        <color rgb="FFFF0000"/>
        <rFont val="仿宋_GB2312"/>
        <charset val="134"/>
      </rPr>
      <t>计划外</t>
    </r>
  </si>
  <si>
    <r>
      <rPr>
        <sz val="16"/>
        <color rgb="FFFF0000"/>
        <rFont val="仿宋_GB2312"/>
        <charset val="134"/>
      </rPr>
      <t>宁夏润夏</t>
    </r>
  </si>
  <si>
    <r>
      <rPr>
        <sz val="16"/>
        <color rgb="FFFF0000"/>
        <rFont val="仿宋_GB2312"/>
        <charset val="134"/>
      </rPr>
      <t>余豹</t>
    </r>
  </si>
  <si>
    <r>
      <rPr>
        <sz val="16"/>
        <color rgb="FFFF0000"/>
        <rFont val="仿宋_GB2312"/>
        <charset val="134"/>
      </rPr>
      <t>王娟</t>
    </r>
  </si>
  <si>
    <r>
      <rPr>
        <sz val="16"/>
        <color rgb="FFFF0000"/>
        <rFont val="Times New Roman"/>
        <charset val="134"/>
      </rPr>
      <t>2021</t>
    </r>
    <r>
      <rPr>
        <sz val="16"/>
        <color rgb="FFFF0000"/>
        <rFont val="仿宋_GB2312"/>
        <charset val="134"/>
      </rPr>
      <t>年自治区工信厅《高浓度（</t>
    </r>
    <r>
      <rPr>
        <sz val="16"/>
        <color rgb="FFFF0000"/>
        <rFont val="Times New Roman"/>
        <charset val="134"/>
      </rPr>
      <t>68%</t>
    </r>
    <r>
      <rPr>
        <sz val="16"/>
        <color rgb="FFFF0000"/>
        <rFont val="仿宋_GB2312"/>
        <charset val="134"/>
      </rPr>
      <t>）双加压法稀硝酸生产工艺技术》揭榜攻关项目结题奖励。</t>
    </r>
  </si>
  <si>
    <r>
      <rPr>
        <sz val="12"/>
        <color rgb="FFFF0000"/>
        <rFont val="仿宋_GB2312"/>
        <charset val="134"/>
      </rPr>
      <t>项目已完成验收，补助资金已到位。</t>
    </r>
  </si>
  <si>
    <r>
      <rPr>
        <sz val="16"/>
        <color rgb="FFFF0000"/>
        <rFont val="仿宋_GB2312"/>
        <charset val="134"/>
      </rPr>
      <t>硝酸四合一机组节能技术改造项目超长期国债补助</t>
    </r>
  </si>
  <si>
    <r>
      <rPr>
        <sz val="16"/>
        <color rgb="FFFF0000"/>
        <rFont val="仿宋_GB2312"/>
        <charset val="134"/>
      </rPr>
      <t>项目正在进行中，第一批补助资金已到位。</t>
    </r>
  </si>
  <si>
    <r>
      <rPr>
        <sz val="16"/>
        <rFont val="仿宋_GB2312"/>
        <charset val="134"/>
      </rPr>
      <t>恒泰公司</t>
    </r>
  </si>
  <si>
    <t>杨杰</t>
  </si>
  <si>
    <r>
      <rPr>
        <sz val="16"/>
        <rFont val="仿宋_GB2312"/>
        <charset val="134"/>
      </rPr>
      <t>周占林</t>
    </r>
  </si>
  <si>
    <r>
      <rPr>
        <sz val="16"/>
        <color theme="1"/>
        <rFont val="仿宋_GB2312"/>
        <charset val="134"/>
      </rPr>
      <t>高新技术企业复审奖励。</t>
    </r>
  </si>
  <si>
    <t>已经公示、正在推进中</t>
  </si>
  <si>
    <r>
      <rPr>
        <sz val="12"/>
        <rFont val="仿宋_GB2312"/>
        <charset val="134"/>
      </rPr>
      <t>马鞍山市高新技术企业认定奖励政策。</t>
    </r>
  </si>
  <si>
    <r>
      <rPr>
        <sz val="16"/>
        <color theme="1"/>
        <rFont val="仿宋_GB2312"/>
        <charset val="134"/>
      </rPr>
      <t>安徽省企业研发中心申报。</t>
    </r>
  </si>
  <si>
    <t>已审批通过，资金未到位</t>
  </si>
  <si>
    <r>
      <rPr>
        <sz val="12"/>
        <rFont val="仿宋_GB2312"/>
        <charset val="134"/>
      </rPr>
      <t>《关于开展</t>
    </r>
    <r>
      <rPr>
        <sz val="12"/>
        <rFont val="Times New Roman"/>
        <charset val="134"/>
      </rPr>
      <t>2024</t>
    </r>
    <r>
      <rPr>
        <sz val="12"/>
        <rFont val="仿宋_GB2312"/>
        <charset val="134"/>
      </rPr>
      <t>年安徽省企业研发中心建设认定工作的通知》</t>
    </r>
    <r>
      <rPr>
        <sz val="12"/>
        <rFont val="Times New Roman"/>
        <charset val="134"/>
      </rPr>
      <t xml:space="preserve">
</t>
    </r>
    <r>
      <rPr>
        <sz val="12"/>
        <rFont val="仿宋_GB2312"/>
        <charset val="134"/>
      </rPr>
      <t>《安徽省企业研发中心建设认定工作指引（试行）》</t>
    </r>
  </si>
  <si>
    <r>
      <rPr>
        <sz val="16"/>
        <rFont val="仿宋_GB2312"/>
        <charset val="134"/>
      </rPr>
      <t>市级企业技术研发中心。</t>
    </r>
  </si>
  <si>
    <t>已完成，补助资金已到位</t>
  </si>
  <si>
    <r>
      <rPr>
        <sz val="16"/>
        <rFont val="仿宋_GB2312"/>
        <charset val="134"/>
      </rPr>
      <t>安徽省</t>
    </r>
    <r>
      <rPr>
        <sz val="16"/>
        <rFont val="Times New Roman"/>
        <charset val="134"/>
      </rPr>
      <t>“</t>
    </r>
    <r>
      <rPr>
        <sz val="16"/>
        <rFont val="仿宋_GB2312"/>
        <charset val="134"/>
      </rPr>
      <t>专精特新</t>
    </r>
    <r>
      <rPr>
        <sz val="16"/>
        <rFont val="Times New Roman"/>
        <charset val="134"/>
      </rPr>
      <t>”</t>
    </r>
    <r>
      <rPr>
        <sz val="16"/>
        <rFont val="仿宋_GB2312"/>
        <charset val="134"/>
      </rPr>
      <t>中小企业和安徽省创新型中小企业。</t>
    </r>
  </si>
  <si>
    <r>
      <rPr>
        <sz val="12"/>
        <rFont val="仿宋_GB2312"/>
        <charset val="134"/>
      </rPr>
      <t>关于印发数字赋能现代产业高质量发展</t>
    </r>
    <r>
      <rPr>
        <sz val="12"/>
        <rFont val="Times New Roman"/>
        <charset val="134"/>
      </rPr>
      <t>“1+X”</t>
    </r>
    <r>
      <rPr>
        <sz val="12"/>
        <rFont val="仿宋_GB2312"/>
        <charset val="134"/>
      </rPr>
      <t>政策体系的通知</t>
    </r>
  </si>
  <si>
    <t>恒泰公司</t>
  </si>
  <si>
    <r>
      <rPr>
        <sz val="16"/>
        <rFont val="仿宋_GB2312"/>
        <charset val="134"/>
      </rPr>
      <t>大学生就业补助。</t>
    </r>
  </si>
  <si>
    <r>
      <rPr>
        <sz val="12"/>
        <rFont val="仿宋_GB2312"/>
        <charset val="134"/>
      </rPr>
      <t>《含山县促进制造业升级产业扶持若干政策》（含政〔</t>
    </r>
    <r>
      <rPr>
        <sz val="12"/>
        <rFont val="Times New Roman"/>
        <charset val="134"/>
      </rPr>
      <t>2018</t>
    </r>
    <r>
      <rPr>
        <sz val="12"/>
        <rFont val="仿宋_GB2312"/>
        <charset val="134"/>
      </rPr>
      <t>〕</t>
    </r>
    <r>
      <rPr>
        <sz val="12"/>
        <rFont val="Times New Roman"/>
        <charset val="134"/>
      </rPr>
      <t>52</t>
    </r>
    <r>
      <rPr>
        <sz val="12"/>
        <rFont val="仿宋_GB2312"/>
        <charset val="134"/>
      </rPr>
      <t>号）。</t>
    </r>
  </si>
  <si>
    <t>扩岗补助</t>
  </si>
  <si>
    <t>智能公司</t>
  </si>
  <si>
    <r>
      <rPr>
        <sz val="16"/>
        <rFont val="仿宋_GB2312"/>
        <charset val="134"/>
      </rPr>
      <t>徐辉</t>
    </r>
  </si>
  <si>
    <r>
      <rPr>
        <sz val="16"/>
        <rFont val="仿宋_GB2312"/>
        <charset val="134"/>
      </rPr>
      <t>冯春山</t>
    </r>
  </si>
  <si>
    <r>
      <rPr>
        <sz val="16"/>
        <rFont val="仿宋_GB2312"/>
        <charset val="134"/>
      </rPr>
      <t>智能公司</t>
    </r>
  </si>
  <si>
    <r>
      <rPr>
        <sz val="16"/>
        <rFont val="仿宋_GB2312"/>
        <charset val="134"/>
      </rPr>
      <t>落实</t>
    </r>
    <r>
      <rPr>
        <sz val="16"/>
        <rFont val="Times New Roman"/>
        <charset val="134"/>
      </rPr>
      <t>2024</t>
    </r>
    <r>
      <rPr>
        <sz val="16"/>
        <rFont val="仿宋_GB2312"/>
        <charset val="134"/>
      </rPr>
      <t>年个税手续费返还。</t>
    </r>
  </si>
  <si>
    <r>
      <rPr>
        <sz val="16"/>
        <rFont val="Times New Roman"/>
        <charset val="134"/>
      </rPr>
      <t>2025</t>
    </r>
    <r>
      <rPr>
        <sz val="16"/>
        <rFont val="仿宋_GB2312"/>
        <charset val="134"/>
      </rPr>
      <t>年根据西部大开发政策减按</t>
    </r>
    <r>
      <rPr>
        <sz val="16"/>
        <rFont val="Times New Roman"/>
        <charset val="134"/>
      </rPr>
      <t>15%</t>
    </r>
    <r>
      <rPr>
        <sz val="16"/>
        <rFont val="仿宋_GB2312"/>
        <charset val="134"/>
      </rPr>
      <t>的税率征收企业所得税，降低</t>
    </r>
    <r>
      <rPr>
        <sz val="16"/>
        <rFont val="Times New Roman"/>
        <charset val="134"/>
      </rPr>
      <t>10%</t>
    </r>
    <r>
      <rPr>
        <sz val="16"/>
        <rFont val="仿宋_GB2312"/>
        <charset val="134"/>
      </rPr>
      <t>的企业所得税。</t>
    </r>
  </si>
  <si>
    <r>
      <rPr>
        <sz val="12"/>
        <rFont val="Times New Roman"/>
        <charset val="134"/>
      </rPr>
      <t>2025</t>
    </r>
    <r>
      <rPr>
        <sz val="12"/>
        <rFont val="仿宋_GB2312"/>
        <charset val="134"/>
      </rPr>
      <t>年利润总额预算</t>
    </r>
    <r>
      <rPr>
        <sz val="12"/>
        <rFont val="Times New Roman"/>
        <charset val="134"/>
      </rPr>
      <t>82787.41</t>
    </r>
    <r>
      <rPr>
        <sz val="12"/>
        <rFont val="仿宋_GB2312"/>
        <charset val="134"/>
      </rPr>
      <t>万元</t>
    </r>
  </si>
  <si>
    <r>
      <rPr>
        <sz val="16"/>
        <rFont val="仿宋_GB2312"/>
        <charset val="134"/>
      </rPr>
      <t>西部大开发</t>
    </r>
  </si>
  <si>
    <r>
      <rPr>
        <sz val="16"/>
        <rFont val="仿宋_GB2312"/>
        <charset val="134"/>
      </rPr>
      <t>洗选用电进行单独计量后，洗选用电可以享受电费减免优惠政策，洗选用电价格系数</t>
    </r>
    <r>
      <rPr>
        <sz val="16"/>
        <rFont val="Times New Roman"/>
        <charset val="134"/>
      </rPr>
      <t>K</t>
    </r>
    <r>
      <rPr>
        <sz val="16"/>
        <rFont val="仿宋_GB2312"/>
        <charset val="134"/>
      </rPr>
      <t>暂由</t>
    </r>
    <r>
      <rPr>
        <sz val="16"/>
        <rFont val="Times New Roman"/>
        <charset val="134"/>
      </rPr>
      <t>0.08</t>
    </r>
    <r>
      <rPr>
        <sz val="16"/>
        <rFont val="仿宋_GB2312"/>
        <charset val="134"/>
      </rPr>
      <t>调整为</t>
    </r>
    <r>
      <rPr>
        <sz val="16"/>
        <rFont val="Times New Roman"/>
        <charset val="134"/>
      </rPr>
      <t>0.03</t>
    </r>
    <r>
      <rPr>
        <sz val="16"/>
        <rFont val="仿宋_GB2312"/>
        <charset val="134"/>
      </rPr>
      <t>，交易基准价不低于燃煤火电基准价的</t>
    </r>
    <r>
      <rPr>
        <sz val="16"/>
        <rFont val="Times New Roman"/>
        <charset val="134"/>
      </rPr>
      <t>120%</t>
    </r>
    <r>
      <rPr>
        <sz val="16"/>
        <rFont val="仿宋_GB2312"/>
        <charset val="134"/>
      </rPr>
      <t>。实际体现为分表计量后，洗选用电每度电降价幅度约为</t>
    </r>
    <r>
      <rPr>
        <sz val="16"/>
        <rFont val="Times New Roman"/>
        <charset val="134"/>
      </rPr>
      <t>0.85</t>
    </r>
    <r>
      <rPr>
        <sz val="16"/>
        <rFont val="仿宋_GB2312"/>
        <charset val="134"/>
      </rPr>
      <t>元</t>
    </r>
    <r>
      <rPr>
        <sz val="16"/>
        <rFont val="Times New Roman"/>
        <charset val="134"/>
      </rPr>
      <t>/</t>
    </r>
    <r>
      <rPr>
        <sz val="16"/>
        <rFont val="仿宋_GB2312"/>
        <charset val="134"/>
      </rPr>
      <t>度。</t>
    </r>
  </si>
  <si>
    <r>
      <rPr>
        <sz val="12"/>
        <rFont val="仿宋_GB2312"/>
        <charset val="134"/>
      </rPr>
      <t>内蒙古工信厅《关于优化调整煤炭生产用电交易相关系数的函》（内工信经运函〔</t>
    </r>
    <r>
      <rPr>
        <sz val="12"/>
        <rFont val="Times New Roman"/>
        <charset val="134"/>
      </rPr>
      <t>2023</t>
    </r>
    <r>
      <rPr>
        <sz val="12"/>
        <rFont val="仿宋_GB2312"/>
        <charset val="134"/>
      </rPr>
      <t>〕</t>
    </r>
    <r>
      <rPr>
        <sz val="12"/>
        <rFont val="Times New Roman"/>
        <charset val="134"/>
      </rPr>
      <t>214</t>
    </r>
    <r>
      <rPr>
        <sz val="12"/>
        <rFont val="仿宋_GB2312"/>
        <charset val="134"/>
      </rPr>
      <t>号）</t>
    </r>
  </si>
  <si>
    <r>
      <rPr>
        <sz val="12"/>
        <rFont val="仿宋_GB2312"/>
        <charset val="134"/>
      </rPr>
      <t>《鄂尔多斯市人民政府办公室关于印发鄂尔多斯市矿山地质环境治理恢复基金管理办法（</t>
    </r>
    <r>
      <rPr>
        <sz val="12"/>
        <rFont val="Times New Roman"/>
        <charset val="134"/>
      </rPr>
      <t>2021</t>
    </r>
    <r>
      <rPr>
        <sz val="12"/>
        <rFont val="仿宋_GB2312"/>
        <charset val="134"/>
      </rPr>
      <t>年修订版）的通知》</t>
    </r>
  </si>
  <si>
    <t>招贤矿业</t>
  </si>
  <si>
    <t>柏玉松</t>
  </si>
  <si>
    <r>
      <rPr>
        <sz val="16"/>
        <rFont val="仿宋_GB2312"/>
        <charset val="134"/>
      </rPr>
      <t>龙二鹏</t>
    </r>
  </si>
  <si>
    <t>按月归集计算抵税</t>
  </si>
  <si>
    <r>
      <rPr>
        <sz val="16"/>
        <rFont val="仿宋_GB2312"/>
        <charset val="134"/>
      </rPr>
      <t>招贤矿业</t>
    </r>
  </si>
  <si>
    <r>
      <rPr>
        <sz val="16"/>
        <rFont val="仿宋_GB2312"/>
        <charset val="134"/>
      </rPr>
      <t>高欣</t>
    </r>
  </si>
  <si>
    <r>
      <rPr>
        <sz val="16"/>
        <rFont val="仿宋_GB2312"/>
        <charset val="134"/>
      </rPr>
      <t>根据高新技术政策减按</t>
    </r>
    <r>
      <rPr>
        <sz val="16"/>
        <rFont val="Times New Roman"/>
        <charset val="134"/>
      </rPr>
      <t>15%</t>
    </r>
    <r>
      <rPr>
        <sz val="16"/>
        <rFont val="仿宋_GB2312"/>
        <charset val="134"/>
      </rPr>
      <t>的税率征收企业所得税，降低</t>
    </r>
    <r>
      <rPr>
        <sz val="16"/>
        <rFont val="Times New Roman"/>
        <charset val="134"/>
      </rPr>
      <t>10%</t>
    </r>
    <r>
      <rPr>
        <sz val="16"/>
        <rFont val="仿宋_GB2312"/>
        <charset val="134"/>
      </rPr>
      <t>的企业所得税。</t>
    </r>
  </si>
  <si>
    <t>按月度利润计算抵税</t>
  </si>
  <si>
    <r>
      <rPr>
        <sz val="12"/>
        <rFont val="仿宋_GB2312"/>
        <charset val="134"/>
      </rPr>
      <t>《中华人民共和国企业所得税法》（中华人民共和国主席令第</t>
    </r>
    <r>
      <rPr>
        <sz val="12"/>
        <rFont val="Times New Roman"/>
        <charset val="134"/>
      </rPr>
      <t>63</t>
    </r>
    <r>
      <rPr>
        <sz val="12"/>
        <rFont val="仿宋_GB2312"/>
        <charset val="134"/>
      </rPr>
      <t>号）第二十八条第（二）款</t>
    </r>
  </si>
  <si>
    <r>
      <rPr>
        <sz val="16"/>
        <rFont val="仿宋_GB2312"/>
        <charset val="134"/>
      </rPr>
      <t>高新技术企业减征所得税</t>
    </r>
  </si>
  <si>
    <r>
      <rPr>
        <sz val="16"/>
        <rFont val="仿宋_GB2312"/>
        <charset val="134"/>
      </rPr>
      <t>涂肖龙</t>
    </r>
  </si>
  <si>
    <t>煤矿安全改造中央预算专项资金补助。</t>
  </si>
  <si>
    <t>政策已取消</t>
  </si>
  <si>
    <r>
      <rPr>
        <sz val="16"/>
        <rFont val="仿宋_GB2312"/>
        <charset val="134"/>
      </rPr>
      <t>张骏</t>
    </r>
  </si>
  <si>
    <t>根据以往年度，预计四季度完成</t>
  </si>
  <si>
    <r>
      <rPr>
        <sz val="12"/>
        <rFont val="仿宋_GB2312"/>
        <charset val="134"/>
      </rPr>
      <t>《人力资源社会保障部</t>
    </r>
    <r>
      <rPr>
        <sz val="12"/>
        <rFont val="Times New Roman"/>
        <charset val="134"/>
      </rPr>
      <t xml:space="preserve"> </t>
    </r>
    <r>
      <rPr>
        <sz val="12"/>
        <rFont val="仿宋_GB2312"/>
        <charset val="134"/>
      </rPr>
      <t>财政部</t>
    </r>
    <r>
      <rPr>
        <sz val="12"/>
        <rFont val="Times New Roman"/>
        <charset val="134"/>
      </rPr>
      <t xml:space="preserve"> </t>
    </r>
    <r>
      <rPr>
        <sz val="12"/>
        <rFont val="仿宋_GB2312"/>
        <charset val="134"/>
      </rPr>
      <t>国家税务总局关于延续实施失业保险援企稳岗政策的通知》</t>
    </r>
  </si>
  <si>
    <r>
      <rPr>
        <sz val="16"/>
        <rFont val="仿宋_GB2312"/>
        <charset val="134"/>
      </rPr>
      <t>董伟杰</t>
    </r>
  </si>
  <si>
    <r>
      <rPr>
        <sz val="16"/>
        <rFont val="仿宋_GB2312"/>
        <charset val="134"/>
      </rPr>
      <t>企业招用脱贫人口、退役士兵抵减增值税优惠政策。</t>
    </r>
  </si>
  <si>
    <t>按月计算抵税</t>
  </si>
  <si>
    <r>
      <rPr>
        <sz val="12"/>
        <rFont val="仿宋_GB2312"/>
        <charset val="134"/>
      </rPr>
      <t>《财政部</t>
    </r>
    <r>
      <rPr>
        <sz val="12"/>
        <rFont val="Times New Roman"/>
        <charset val="134"/>
      </rPr>
      <t xml:space="preserve"> </t>
    </r>
    <r>
      <rPr>
        <sz val="12"/>
        <rFont val="仿宋_GB2312"/>
        <charset val="134"/>
      </rPr>
      <t>税务总局</t>
    </r>
    <r>
      <rPr>
        <sz val="12"/>
        <rFont val="Times New Roman"/>
        <charset val="134"/>
      </rPr>
      <t xml:space="preserve"> </t>
    </r>
    <r>
      <rPr>
        <sz val="12"/>
        <rFont val="仿宋_GB2312"/>
        <charset val="134"/>
      </rPr>
      <t>人力资源社会保障部</t>
    </r>
    <r>
      <rPr>
        <sz val="12"/>
        <rFont val="Times New Roman"/>
        <charset val="134"/>
      </rPr>
      <t xml:space="preserve"> </t>
    </r>
    <r>
      <rPr>
        <sz val="12"/>
        <rFont val="仿宋_GB2312"/>
        <charset val="134"/>
      </rPr>
      <t>农业农村部关于进一步支持重点群体创业就业有关税收政策的公告》</t>
    </r>
    <r>
      <rPr>
        <sz val="12"/>
        <rFont val="Times New Roman"/>
        <charset val="134"/>
      </rPr>
      <t>(</t>
    </r>
    <r>
      <rPr>
        <sz val="12"/>
        <rFont val="仿宋_GB2312"/>
        <charset val="134"/>
      </rPr>
      <t>财政部</t>
    </r>
    <r>
      <rPr>
        <sz val="12"/>
        <rFont val="Times New Roman"/>
        <charset val="134"/>
      </rPr>
      <t xml:space="preserve"> </t>
    </r>
    <r>
      <rPr>
        <sz val="12"/>
        <rFont val="仿宋_GB2312"/>
        <charset val="134"/>
      </rPr>
      <t>税务总局</t>
    </r>
    <r>
      <rPr>
        <sz val="12"/>
        <rFont val="Times New Roman"/>
        <charset val="134"/>
      </rPr>
      <t xml:space="preserve"> </t>
    </r>
    <r>
      <rPr>
        <sz val="12"/>
        <rFont val="仿宋_GB2312"/>
        <charset val="134"/>
      </rPr>
      <t>人力资源社会保障部</t>
    </r>
    <r>
      <rPr>
        <sz val="12"/>
        <rFont val="Times New Roman"/>
        <charset val="134"/>
      </rPr>
      <t xml:space="preserve"> </t>
    </r>
    <r>
      <rPr>
        <sz val="12"/>
        <rFont val="仿宋_GB2312"/>
        <charset val="134"/>
      </rPr>
      <t>农业农村部公告</t>
    </r>
    <r>
      <rPr>
        <sz val="12"/>
        <rFont val="Times New Roman"/>
        <charset val="134"/>
      </rPr>
      <t>2023</t>
    </r>
    <r>
      <rPr>
        <sz val="12"/>
        <rFont val="仿宋_GB2312"/>
        <charset val="134"/>
      </rPr>
      <t>年第</t>
    </r>
    <r>
      <rPr>
        <sz val="12"/>
        <rFont val="Times New Roman"/>
        <charset val="134"/>
      </rPr>
      <t>15</t>
    </r>
    <r>
      <rPr>
        <sz val="12"/>
        <rFont val="仿宋_GB2312"/>
        <charset val="134"/>
      </rPr>
      <t>号</t>
    </r>
    <r>
      <rPr>
        <sz val="12"/>
        <rFont val="Times New Roman"/>
        <charset val="134"/>
      </rPr>
      <t xml:space="preserve">)
</t>
    </r>
    <r>
      <rPr>
        <sz val="12"/>
        <rFont val="仿宋_GB2312"/>
        <charset val="134"/>
      </rPr>
      <t>《财政部</t>
    </r>
    <r>
      <rPr>
        <sz val="12"/>
        <rFont val="Times New Roman"/>
        <charset val="134"/>
      </rPr>
      <t xml:space="preserve"> </t>
    </r>
    <r>
      <rPr>
        <sz val="12"/>
        <rFont val="仿宋_GB2312"/>
        <charset val="134"/>
      </rPr>
      <t>税务总局</t>
    </r>
    <r>
      <rPr>
        <sz val="12"/>
        <rFont val="Times New Roman"/>
        <charset val="134"/>
      </rPr>
      <t xml:space="preserve"> </t>
    </r>
    <r>
      <rPr>
        <sz val="12"/>
        <rFont val="仿宋_GB2312"/>
        <charset val="134"/>
      </rPr>
      <t>退役军人事务部关于进一步扶持自主就业退役士兵创业就业有关税收政策的公告》（财政部</t>
    </r>
    <r>
      <rPr>
        <sz val="12"/>
        <rFont val="Times New Roman"/>
        <charset val="134"/>
      </rPr>
      <t xml:space="preserve"> </t>
    </r>
    <r>
      <rPr>
        <sz val="12"/>
        <rFont val="仿宋_GB2312"/>
        <charset val="134"/>
      </rPr>
      <t>税务总局</t>
    </r>
    <r>
      <rPr>
        <sz val="12"/>
        <rFont val="Times New Roman"/>
        <charset val="134"/>
      </rPr>
      <t xml:space="preserve"> </t>
    </r>
    <r>
      <rPr>
        <sz val="12"/>
        <rFont val="仿宋_GB2312"/>
        <charset val="134"/>
      </rPr>
      <t>退役军人事务部公告</t>
    </r>
    <r>
      <rPr>
        <sz val="12"/>
        <rFont val="Times New Roman"/>
        <charset val="134"/>
      </rPr>
      <t>2023</t>
    </r>
    <r>
      <rPr>
        <sz val="12"/>
        <rFont val="仿宋_GB2312"/>
        <charset val="134"/>
      </rPr>
      <t>年第</t>
    </r>
    <r>
      <rPr>
        <sz val="12"/>
        <rFont val="Times New Roman"/>
        <charset val="134"/>
      </rPr>
      <t>14</t>
    </r>
    <r>
      <rPr>
        <sz val="12"/>
        <rFont val="仿宋_GB2312"/>
        <charset val="134"/>
      </rPr>
      <t>号）</t>
    </r>
  </si>
  <si>
    <r>
      <rPr>
        <sz val="16"/>
        <rFont val="仿宋_GB2312"/>
        <charset val="134"/>
      </rPr>
      <t>李瑞强</t>
    </r>
  </si>
  <si>
    <r>
      <rPr>
        <sz val="16"/>
        <rFont val="仿宋_GB2312"/>
        <charset val="134"/>
      </rPr>
      <t>申报陕西省</t>
    </r>
    <r>
      <rPr>
        <sz val="16"/>
        <rFont val="Times New Roman"/>
        <charset val="134"/>
      </rPr>
      <t>2025</t>
    </r>
    <r>
      <rPr>
        <sz val="16"/>
        <rFont val="仿宋_GB2312"/>
        <charset val="134"/>
      </rPr>
      <t>年煤矿及重点非煤矿山重大灾害风险防控补助资金建设项目（井下视频智能监控子系统）。</t>
    </r>
  </si>
  <si>
    <r>
      <rPr>
        <sz val="12"/>
        <rFont val="宋体"/>
        <charset val="134"/>
      </rPr>
      <t>资料已上报，经与政府部门了解，补贴金额</t>
    </r>
    <r>
      <rPr>
        <sz val="12"/>
        <rFont val="Times New Roman"/>
        <charset val="134"/>
      </rPr>
      <t>80</t>
    </r>
    <r>
      <rPr>
        <sz val="12"/>
        <rFont val="宋体"/>
        <charset val="134"/>
      </rPr>
      <t>万元，预计</t>
    </r>
    <r>
      <rPr>
        <sz val="12"/>
        <rFont val="Times New Roman"/>
        <charset val="134"/>
      </rPr>
      <t>9</t>
    </r>
    <r>
      <rPr>
        <sz val="12"/>
        <rFont val="宋体"/>
        <charset val="134"/>
      </rPr>
      <t>月底或</t>
    </r>
    <r>
      <rPr>
        <sz val="12"/>
        <rFont val="Times New Roman"/>
        <charset val="134"/>
      </rPr>
      <t>10</t>
    </r>
    <r>
      <rPr>
        <sz val="12"/>
        <rFont val="宋体"/>
        <charset val="134"/>
      </rPr>
      <t>月份到位</t>
    </r>
  </si>
  <si>
    <r>
      <rPr>
        <sz val="12"/>
        <rFont val="仿宋_GB2312"/>
        <charset val="134"/>
      </rPr>
      <t>国家矿山安监局</t>
    </r>
    <r>
      <rPr>
        <sz val="12"/>
        <rFont val="Times New Roman"/>
        <charset val="134"/>
      </rPr>
      <t xml:space="preserve"> </t>
    </r>
    <r>
      <rPr>
        <sz val="12"/>
        <rFont val="仿宋_GB2312"/>
        <charset val="134"/>
      </rPr>
      <t>财政部关于印发《煤矿及重点非煤矿山重大灾害风险防控建设工作总体方案》的通知（矿安〔</t>
    </r>
    <r>
      <rPr>
        <sz val="12"/>
        <rFont val="Times New Roman"/>
        <charset val="134"/>
      </rPr>
      <t>2022</t>
    </r>
    <r>
      <rPr>
        <sz val="12"/>
        <rFont val="仿宋_GB2312"/>
        <charset val="134"/>
      </rPr>
      <t>〕</t>
    </r>
    <r>
      <rPr>
        <sz val="12"/>
        <rFont val="Times New Roman"/>
        <charset val="134"/>
      </rPr>
      <t>128</t>
    </r>
    <r>
      <rPr>
        <sz val="12"/>
        <rFont val="仿宋_GB2312"/>
        <charset val="134"/>
      </rPr>
      <t>号）</t>
    </r>
  </si>
  <si>
    <r>
      <rPr>
        <sz val="16"/>
        <rFont val="仿宋_GB2312"/>
        <charset val="134"/>
      </rPr>
      <t>首次评为高新技术企业奖励。</t>
    </r>
  </si>
  <si>
    <t>预计11月份到位</t>
  </si>
  <si>
    <r>
      <rPr>
        <sz val="12"/>
        <rFont val="仿宋_GB2312"/>
        <charset val="134"/>
      </rPr>
      <t>陕西省政府印发了《陕西省科技型企业创新发展倍增计划》（陕办发〔</t>
    </r>
    <r>
      <rPr>
        <sz val="12"/>
        <rFont val="Times New Roman"/>
        <charset val="134"/>
      </rPr>
      <t>2022</t>
    </r>
    <r>
      <rPr>
        <sz val="12"/>
        <rFont val="仿宋_GB2312"/>
        <charset val="134"/>
      </rPr>
      <t>〕</t>
    </r>
    <r>
      <rPr>
        <sz val="12"/>
        <rFont val="Times New Roman"/>
        <charset val="134"/>
      </rPr>
      <t>9</t>
    </r>
    <r>
      <rPr>
        <sz val="12"/>
        <rFont val="仿宋_GB2312"/>
        <charset val="134"/>
      </rPr>
      <t>号）</t>
    </r>
  </si>
  <si>
    <t>天煜能源</t>
  </si>
  <si>
    <r>
      <rPr>
        <sz val="16"/>
        <rFont val="仿宋_GB2312"/>
        <charset val="134"/>
      </rPr>
      <t>赵永政</t>
    </r>
  </si>
  <si>
    <r>
      <rPr>
        <sz val="16"/>
        <rFont val="仿宋_GB2312"/>
        <charset val="134"/>
      </rPr>
      <t>刘洋</t>
    </r>
  </si>
  <si>
    <r>
      <rPr>
        <sz val="16"/>
        <rFont val="仿宋_GB2312"/>
        <charset val="134"/>
      </rPr>
      <t>煤矿安全改造中央预算内资金补贴（恒</t>
    </r>
    <r>
      <rPr>
        <sz val="16"/>
        <rFont val="宋体"/>
        <charset val="134"/>
      </rPr>
      <t>昇</t>
    </r>
    <r>
      <rPr>
        <sz val="16"/>
        <rFont val="仿宋_GB2312"/>
        <charset val="134"/>
      </rPr>
      <t>煤业</t>
    </r>
    <r>
      <rPr>
        <sz val="16"/>
        <rFont val="Times New Roman"/>
        <charset val="134"/>
      </rPr>
      <t>2025</t>
    </r>
    <r>
      <rPr>
        <sz val="16"/>
        <rFont val="仿宋_GB2312"/>
        <charset val="134"/>
      </rPr>
      <t>年</t>
    </r>
    <r>
      <rPr>
        <sz val="16"/>
        <rFont val="Times New Roman"/>
        <charset val="134"/>
      </rPr>
      <t>9303</t>
    </r>
    <r>
      <rPr>
        <sz val="16"/>
        <rFont val="仿宋_GB2312"/>
        <charset val="134"/>
      </rPr>
      <t>智能化工作面补贴）。</t>
    </r>
  </si>
  <si>
    <r>
      <rPr>
        <sz val="12"/>
        <rFont val="Times New Roman"/>
        <charset val="134"/>
      </rPr>
      <t>2024</t>
    </r>
    <r>
      <rPr>
        <sz val="12"/>
        <rFont val="宋体"/>
        <charset val="134"/>
      </rPr>
      <t>年获煤矿安全改造中央预算内资金</t>
    </r>
    <r>
      <rPr>
        <sz val="12"/>
        <rFont val="Times New Roman"/>
        <charset val="134"/>
      </rPr>
      <t>382</t>
    </r>
    <r>
      <rPr>
        <sz val="12"/>
        <rFont val="宋体"/>
        <charset val="134"/>
      </rPr>
      <t>万元，</t>
    </r>
    <r>
      <rPr>
        <sz val="12"/>
        <rFont val="Times New Roman"/>
        <charset val="134"/>
      </rPr>
      <t>2025</t>
    </r>
    <r>
      <rPr>
        <sz val="12"/>
        <rFont val="宋体"/>
        <charset val="134"/>
      </rPr>
      <t>年分批次到账。</t>
    </r>
  </si>
  <si>
    <r>
      <rPr>
        <sz val="12"/>
        <rFont val="仿宋_GB2312"/>
        <charset val="134"/>
      </rPr>
      <t>煤矿安全改造补贴《煤矿安全改造中央预算内投资专项管理办法》（发改能源规〔</t>
    </r>
    <r>
      <rPr>
        <sz val="12"/>
        <rFont val="Times New Roman"/>
        <charset val="134"/>
      </rPr>
      <t>2023</t>
    </r>
    <r>
      <rPr>
        <sz val="12"/>
        <rFont val="仿宋_GB2312"/>
        <charset val="134"/>
      </rPr>
      <t>〕</t>
    </r>
    <r>
      <rPr>
        <sz val="12"/>
        <rFont val="Times New Roman"/>
        <charset val="134"/>
      </rPr>
      <t>80</t>
    </r>
    <r>
      <rPr>
        <sz val="12"/>
        <rFont val="仿宋_GB2312"/>
        <charset val="134"/>
      </rPr>
      <t>号文）</t>
    </r>
  </si>
  <si>
    <r>
      <rPr>
        <sz val="16"/>
        <rFont val="仿宋_GB2312"/>
        <charset val="134"/>
      </rPr>
      <t>天煜能源</t>
    </r>
  </si>
  <si>
    <r>
      <rPr>
        <sz val="16"/>
        <rFont val="仿宋_GB2312"/>
        <charset val="134"/>
      </rPr>
      <t>本科毕业生一次性扩岗补助</t>
    </r>
    <r>
      <rPr>
        <sz val="16"/>
        <rFont val="Times New Roman"/>
        <charset val="134"/>
      </rPr>
      <t xml:space="preserve"> </t>
    </r>
    <r>
      <rPr>
        <sz val="16"/>
        <rFont val="仿宋_GB2312"/>
        <charset val="134"/>
      </rPr>
      <t>（企业在</t>
    </r>
    <r>
      <rPr>
        <sz val="16"/>
        <rFont val="Times New Roman"/>
        <charset val="134"/>
      </rPr>
      <t>2024</t>
    </r>
    <r>
      <rPr>
        <sz val="16"/>
        <rFont val="仿宋_GB2312"/>
        <charset val="134"/>
      </rPr>
      <t>年</t>
    </r>
    <r>
      <rPr>
        <sz val="16"/>
        <rFont val="Times New Roman"/>
        <charset val="134"/>
      </rPr>
      <t>1</t>
    </r>
    <r>
      <rPr>
        <sz val="16"/>
        <rFont val="仿宋_GB2312"/>
        <charset val="134"/>
      </rPr>
      <t>月</t>
    </r>
    <r>
      <rPr>
        <sz val="16"/>
        <rFont val="Times New Roman"/>
        <charset val="134"/>
      </rPr>
      <t>1</t>
    </r>
    <r>
      <rPr>
        <sz val="16"/>
        <rFont val="仿宋_GB2312"/>
        <charset val="134"/>
      </rPr>
      <t>日至</t>
    </r>
    <r>
      <rPr>
        <sz val="16"/>
        <rFont val="Times New Roman"/>
        <charset val="134"/>
      </rPr>
      <t>2025</t>
    </r>
    <r>
      <rPr>
        <sz val="16"/>
        <rFont val="仿宋_GB2312"/>
        <charset val="134"/>
      </rPr>
      <t>年</t>
    </r>
    <r>
      <rPr>
        <sz val="16"/>
        <rFont val="Times New Roman"/>
        <charset val="134"/>
      </rPr>
      <t>12</t>
    </r>
    <r>
      <rPr>
        <sz val="16"/>
        <rFont val="仿宋_GB2312"/>
        <charset val="134"/>
      </rPr>
      <t>月</t>
    </r>
    <r>
      <rPr>
        <sz val="16"/>
        <rFont val="Times New Roman"/>
        <charset val="134"/>
      </rPr>
      <t>31</t>
    </r>
    <r>
      <rPr>
        <sz val="16"/>
        <rFont val="仿宋_GB2312"/>
        <charset val="134"/>
      </rPr>
      <t>日期间，招用毕业年度及离校两年内未就业高校毕业生及</t>
    </r>
    <r>
      <rPr>
        <sz val="16"/>
        <rFont val="Times New Roman"/>
        <charset val="134"/>
      </rPr>
      <t>16—24</t>
    </r>
    <r>
      <rPr>
        <sz val="16"/>
        <rFont val="仿宋_GB2312"/>
        <charset val="134"/>
      </rPr>
      <t>岁登记失业青年，签订劳动合同，并按规定为其足额缴纳失业、工伤、职工养老保险费</t>
    </r>
    <r>
      <rPr>
        <sz val="16"/>
        <rFont val="Times New Roman"/>
        <charset val="134"/>
      </rPr>
      <t>3</t>
    </r>
    <r>
      <rPr>
        <sz val="16"/>
        <rFont val="仿宋_GB2312"/>
        <charset val="134"/>
      </rPr>
      <t>个月（含）以上，且审核时为正常参保缴费状态的，可以按每招用</t>
    </r>
    <r>
      <rPr>
        <sz val="16"/>
        <rFont val="Times New Roman"/>
        <charset val="134"/>
      </rPr>
      <t>1</t>
    </r>
    <r>
      <rPr>
        <sz val="16"/>
        <rFont val="仿宋_GB2312"/>
        <charset val="134"/>
      </rPr>
      <t>人享受一次性扩岗补助。</t>
    </r>
    <r>
      <rPr>
        <sz val="16"/>
        <rFont val="Times New Roman"/>
        <charset val="134"/>
      </rPr>
      <t>2025</t>
    </r>
    <r>
      <rPr>
        <sz val="16"/>
        <rFont val="仿宋_GB2312"/>
        <charset val="134"/>
      </rPr>
      <t>年拟需求</t>
    </r>
    <r>
      <rPr>
        <sz val="16"/>
        <rFont val="Times New Roman"/>
        <charset val="134"/>
      </rPr>
      <t>20</t>
    </r>
    <r>
      <rPr>
        <sz val="16"/>
        <rFont val="仿宋_GB2312"/>
        <charset val="134"/>
      </rPr>
      <t>名毕业大学生）。</t>
    </r>
  </si>
  <si>
    <r>
      <rPr>
        <sz val="12"/>
        <rFont val="仿宋_GB2312"/>
        <charset val="134"/>
      </rPr>
      <t>《人力资源社会保障部、教育部、财政部关于做好高校毕业生等青年就业创业工作的通知》</t>
    </r>
    <r>
      <rPr>
        <sz val="12"/>
        <rFont val="Times New Roman"/>
        <charset val="134"/>
      </rPr>
      <t>(</t>
    </r>
    <r>
      <rPr>
        <sz val="12"/>
        <rFont val="仿宋_GB2312"/>
        <charset val="134"/>
      </rPr>
      <t>人社部发〔</t>
    </r>
    <r>
      <rPr>
        <sz val="12"/>
        <rFont val="Times New Roman"/>
        <charset val="134"/>
      </rPr>
      <t>2024</t>
    </r>
    <r>
      <rPr>
        <sz val="12"/>
        <rFont val="仿宋_GB2312"/>
        <charset val="134"/>
      </rPr>
      <t>〕</t>
    </r>
    <r>
      <rPr>
        <sz val="12"/>
        <rFont val="Times New Roman"/>
        <charset val="134"/>
      </rPr>
      <t xml:space="preserve">44 </t>
    </r>
    <r>
      <rPr>
        <sz val="12"/>
        <rFont val="仿宋_GB2312"/>
        <charset val="134"/>
      </rPr>
      <t>号</t>
    </r>
    <r>
      <rPr>
        <sz val="12"/>
        <rFont val="Times New Roman"/>
        <charset val="134"/>
      </rPr>
      <t>)</t>
    </r>
    <r>
      <rPr>
        <sz val="12"/>
        <rFont val="仿宋_GB2312"/>
        <charset val="134"/>
      </rPr>
      <t>、《人力资源社会保障部办公厅关于做好一次性扩岗补助经办工作的通知》</t>
    </r>
  </si>
  <si>
    <r>
      <rPr>
        <sz val="16"/>
        <rFont val="仿宋_GB2312"/>
        <charset val="134"/>
      </rPr>
      <t>减少财务费用（公司加强与集团财务公司合作，拟通过积极协调降低融资贷款利率至</t>
    </r>
    <r>
      <rPr>
        <sz val="16"/>
        <rFont val="Times New Roman"/>
        <charset val="134"/>
      </rPr>
      <t>3.5%</t>
    </r>
    <r>
      <rPr>
        <sz val="16"/>
        <rFont val="仿宋_GB2312"/>
        <charset val="134"/>
      </rPr>
      <t>左右的方式来减少财务费用）。</t>
    </r>
  </si>
  <si>
    <r>
      <rPr>
        <sz val="16"/>
        <rFont val="宋体"/>
        <charset val="134"/>
      </rPr>
      <t>9月份减少财务费用</t>
    </r>
    <r>
      <rPr>
        <sz val="16"/>
        <rFont val="Times New Roman"/>
        <charset val="134"/>
      </rPr>
      <t>1.46</t>
    </r>
    <r>
      <rPr>
        <sz val="16"/>
        <rFont val="宋体"/>
        <charset val="134"/>
      </rPr>
      <t>万元</t>
    </r>
  </si>
  <si>
    <r>
      <rPr>
        <sz val="16"/>
        <rFont val="仿宋_GB2312"/>
        <charset val="134"/>
      </rPr>
      <t>延续实施阶段性降费率政策阶段性降低失业保险费率至</t>
    </r>
    <r>
      <rPr>
        <sz val="16"/>
        <rFont val="Times New Roman"/>
        <charset val="134"/>
      </rPr>
      <t>1%</t>
    </r>
    <r>
      <rPr>
        <sz val="16"/>
        <rFont val="仿宋_GB2312"/>
        <charset val="134"/>
      </rPr>
      <t>（单位部分</t>
    </r>
    <r>
      <rPr>
        <sz val="16"/>
        <rFont val="Times New Roman"/>
        <charset val="134"/>
      </rPr>
      <t>0.7%</t>
    </r>
    <r>
      <rPr>
        <sz val="16"/>
        <rFont val="仿宋_GB2312"/>
        <charset val="134"/>
      </rPr>
      <t>，个人部分</t>
    </r>
    <r>
      <rPr>
        <sz val="16"/>
        <rFont val="Times New Roman"/>
        <charset val="134"/>
      </rPr>
      <t>0.3%</t>
    </r>
    <r>
      <rPr>
        <sz val="16"/>
        <rFont val="仿宋_GB2312"/>
        <charset val="134"/>
      </rPr>
      <t>）的政策延续实施一年，执行期限至</t>
    </r>
    <r>
      <rPr>
        <sz val="16"/>
        <rFont val="Times New Roman"/>
        <charset val="134"/>
      </rPr>
      <t>2025</t>
    </r>
    <r>
      <rPr>
        <sz val="16"/>
        <rFont val="仿宋_GB2312"/>
        <charset val="134"/>
      </rPr>
      <t>年</t>
    </r>
    <r>
      <rPr>
        <sz val="16"/>
        <rFont val="Times New Roman"/>
        <charset val="134"/>
      </rPr>
      <t>12</t>
    </r>
    <r>
      <rPr>
        <sz val="16"/>
        <rFont val="仿宋_GB2312"/>
        <charset val="134"/>
      </rPr>
      <t>月</t>
    </r>
    <r>
      <rPr>
        <sz val="16"/>
        <rFont val="Times New Roman"/>
        <charset val="134"/>
      </rPr>
      <t>31</t>
    </r>
    <r>
      <rPr>
        <sz val="16"/>
        <rFont val="仿宋_GB2312"/>
        <charset val="134"/>
      </rPr>
      <t>日。</t>
    </r>
  </si>
  <si>
    <t>9月份节约失业保险费用6.75万元</t>
  </si>
  <si>
    <r>
      <rPr>
        <sz val="12"/>
        <rFont val="仿宋_GB2312"/>
        <charset val="134"/>
      </rPr>
      <t>《人力资源社会保障部</t>
    </r>
    <r>
      <rPr>
        <sz val="12"/>
        <rFont val="Times New Roman"/>
        <charset val="134"/>
      </rPr>
      <t xml:space="preserve"> </t>
    </r>
    <r>
      <rPr>
        <sz val="12"/>
        <rFont val="仿宋_GB2312"/>
        <charset val="134"/>
      </rPr>
      <t>财政部</t>
    </r>
    <r>
      <rPr>
        <sz val="12"/>
        <rFont val="Times New Roman"/>
        <charset val="134"/>
      </rPr>
      <t xml:space="preserve"> </t>
    </r>
    <r>
      <rPr>
        <sz val="12"/>
        <rFont val="仿宋_GB2312"/>
        <charset val="134"/>
      </rPr>
      <t>国家税务总局关于延续实施失业保险援企稳岗政策的通知》</t>
    </r>
    <r>
      <rPr>
        <sz val="12"/>
        <rFont val="Times New Roman"/>
        <charset val="134"/>
      </rPr>
      <t>(</t>
    </r>
    <r>
      <rPr>
        <sz val="12"/>
        <rFont val="仿宋_GB2312"/>
        <charset val="134"/>
      </rPr>
      <t>人社部发〔</t>
    </r>
    <r>
      <rPr>
        <sz val="12"/>
        <rFont val="Times New Roman"/>
        <charset val="134"/>
      </rPr>
      <t>2024</t>
    </r>
    <r>
      <rPr>
        <sz val="12"/>
        <rFont val="仿宋_GB2312"/>
        <charset val="134"/>
      </rPr>
      <t>〕</t>
    </r>
    <r>
      <rPr>
        <sz val="12"/>
        <rFont val="Times New Roman"/>
        <charset val="134"/>
      </rPr>
      <t>40</t>
    </r>
    <r>
      <rPr>
        <sz val="12"/>
        <rFont val="仿宋_GB2312"/>
        <charset val="134"/>
      </rPr>
      <t>号）</t>
    </r>
  </si>
  <si>
    <r>
      <rPr>
        <sz val="16"/>
        <rFont val="仿宋_GB2312"/>
        <charset val="134"/>
      </rPr>
      <t>失业保险稳岗返还。</t>
    </r>
    <r>
      <rPr>
        <sz val="16"/>
        <rFont val="Times New Roman"/>
        <charset val="134"/>
      </rPr>
      <t xml:space="preserve">
</t>
    </r>
    <r>
      <rPr>
        <sz val="16"/>
        <rFont val="仿宋_GB2312"/>
        <charset val="134"/>
      </rPr>
      <t>人社部文件要求：</t>
    </r>
    <r>
      <rPr>
        <sz val="16"/>
        <rFont val="Times New Roman"/>
        <charset val="134"/>
      </rPr>
      <t>“</t>
    </r>
    <r>
      <rPr>
        <sz val="16"/>
        <rFont val="仿宋_GB2312"/>
        <charset val="134"/>
      </rPr>
      <t>大型企业按不超过企业及其职工上年度实际缴纳失业保险费的</t>
    </r>
    <r>
      <rPr>
        <sz val="16"/>
        <rFont val="Times New Roman"/>
        <charset val="134"/>
      </rPr>
      <t>30%</t>
    </r>
    <r>
      <rPr>
        <sz val="16"/>
        <rFont val="仿宋_GB2312"/>
        <charset val="134"/>
      </rPr>
      <t>返还，中小微企业按不超过</t>
    </r>
    <r>
      <rPr>
        <sz val="16"/>
        <rFont val="Times New Roman"/>
        <charset val="134"/>
      </rPr>
      <t>60%</t>
    </r>
    <r>
      <rPr>
        <sz val="16"/>
        <rFont val="仿宋_GB2312"/>
        <charset val="134"/>
      </rPr>
      <t>返还</t>
    </r>
    <r>
      <rPr>
        <sz val="16"/>
        <rFont val="Times New Roman"/>
        <charset val="134"/>
      </rPr>
      <t>”</t>
    </r>
    <r>
      <rPr>
        <sz val="16"/>
        <rFont val="仿宋_GB2312"/>
        <charset val="134"/>
      </rPr>
      <t>。我省顶格执行国家政策，标准为：大型企业按企业及其职工上年度实际缴纳失业保险费的</t>
    </r>
    <r>
      <rPr>
        <sz val="16"/>
        <rFont val="Times New Roman"/>
        <charset val="134"/>
      </rPr>
      <t>30%</t>
    </r>
    <r>
      <rPr>
        <sz val="16"/>
        <rFont val="仿宋_GB2312"/>
        <charset val="134"/>
      </rPr>
      <t>返还，中小微企业按</t>
    </r>
    <r>
      <rPr>
        <sz val="16"/>
        <rFont val="Times New Roman"/>
        <charset val="134"/>
      </rPr>
      <t>60%</t>
    </r>
    <r>
      <rPr>
        <sz val="16"/>
        <rFont val="仿宋_GB2312"/>
        <charset val="134"/>
      </rPr>
      <t>返还。</t>
    </r>
  </si>
  <si>
    <t>9月份失业保险稳岗返还5.33万元</t>
  </si>
  <si>
    <r>
      <rPr>
        <sz val="16"/>
        <rFont val="仿宋_GB2312"/>
        <charset val="134"/>
      </rPr>
      <t>积极开展与科研机构、高校技术研发项目合作，力争项目符合地方科技局和税务局归集抵税要求。</t>
    </r>
  </si>
  <si>
    <r>
      <rPr>
        <sz val="12"/>
        <rFont val="仿宋_GB2312"/>
        <charset val="134"/>
      </rPr>
      <t>研发费用归集抵税《中央引导地方科技发展资金管理办法》（财教〔</t>
    </r>
    <r>
      <rPr>
        <sz val="12"/>
        <rFont val="Times New Roman"/>
        <charset val="134"/>
      </rPr>
      <t>2023</t>
    </r>
    <r>
      <rPr>
        <sz val="12"/>
        <rFont val="仿宋_GB2312"/>
        <charset val="134"/>
      </rPr>
      <t>〕</t>
    </r>
    <r>
      <rPr>
        <sz val="12"/>
        <rFont val="Times New Roman"/>
        <charset val="134"/>
      </rPr>
      <t>276</t>
    </r>
    <r>
      <rPr>
        <sz val="12"/>
        <rFont val="仿宋_GB2312"/>
        <charset val="134"/>
      </rPr>
      <t>号）和《山西省中央引导地方科技发展资金管理办法》（晋财教〔</t>
    </r>
    <r>
      <rPr>
        <sz val="12"/>
        <rFont val="Times New Roman"/>
        <charset val="134"/>
      </rPr>
      <t>2024</t>
    </r>
    <r>
      <rPr>
        <sz val="12"/>
        <rFont val="仿宋_GB2312"/>
        <charset val="134"/>
      </rPr>
      <t>〕</t>
    </r>
    <r>
      <rPr>
        <sz val="12"/>
        <rFont val="Times New Roman"/>
        <charset val="134"/>
      </rPr>
      <t>62</t>
    </r>
    <r>
      <rPr>
        <sz val="12"/>
        <rFont val="仿宋_GB2312"/>
        <charset val="134"/>
      </rPr>
      <t>号）</t>
    </r>
  </si>
  <si>
    <r>
      <rPr>
        <sz val="16"/>
        <rFont val="仿宋_GB2312"/>
        <charset val="134"/>
      </rPr>
      <t>通过公开招标从电力市场购电获取电费优惠幅度，执行时间从</t>
    </r>
    <r>
      <rPr>
        <sz val="16"/>
        <rFont val="Times New Roman"/>
        <charset val="134"/>
      </rPr>
      <t>2025</t>
    </r>
    <r>
      <rPr>
        <sz val="16"/>
        <rFont val="仿宋_GB2312"/>
        <charset val="134"/>
      </rPr>
      <t>年</t>
    </r>
    <r>
      <rPr>
        <sz val="16"/>
        <rFont val="Times New Roman"/>
        <charset val="134"/>
      </rPr>
      <t>4</t>
    </r>
    <r>
      <rPr>
        <sz val="16"/>
        <rFont val="仿宋_GB2312"/>
        <charset val="134"/>
      </rPr>
      <t>月</t>
    </r>
    <r>
      <rPr>
        <sz val="16"/>
        <rFont val="Times New Roman"/>
        <charset val="134"/>
      </rPr>
      <t>1</t>
    </r>
    <r>
      <rPr>
        <sz val="16"/>
        <rFont val="仿宋_GB2312"/>
        <charset val="134"/>
      </rPr>
      <t>日，全年用电量约</t>
    </r>
    <r>
      <rPr>
        <sz val="16"/>
        <rFont val="Times New Roman"/>
        <charset val="134"/>
      </rPr>
      <t>4000</t>
    </r>
    <r>
      <rPr>
        <sz val="16"/>
        <rFont val="仿宋_GB2312"/>
        <charset val="134"/>
      </rPr>
      <t>万度，国网售电价格每月上下浮动，暂按</t>
    </r>
    <r>
      <rPr>
        <sz val="16"/>
        <rFont val="Times New Roman"/>
        <charset val="134"/>
      </rPr>
      <t>0.549</t>
    </r>
    <r>
      <rPr>
        <sz val="16"/>
        <rFont val="仿宋_GB2312"/>
        <charset val="134"/>
      </rPr>
      <t>元</t>
    </r>
    <r>
      <rPr>
        <sz val="16"/>
        <rFont val="Times New Roman"/>
        <charset val="134"/>
      </rPr>
      <t>/kwh</t>
    </r>
    <r>
      <rPr>
        <sz val="16"/>
        <rFont val="仿宋_GB2312"/>
        <charset val="134"/>
      </rPr>
      <t>计算。</t>
    </r>
  </si>
  <si>
    <t>9月份市场化购电优惠4.31万元</t>
  </si>
  <si>
    <t>矿山环境治理恢复基金返还使用。</t>
  </si>
  <si>
    <r>
      <rPr>
        <sz val="12"/>
        <rFont val="仿宋_GB2312"/>
        <charset val="134"/>
      </rPr>
      <t>《山西省自然资源厅</t>
    </r>
    <r>
      <rPr>
        <sz val="12"/>
        <rFont val="Times New Roman"/>
        <charset val="134"/>
      </rPr>
      <t xml:space="preserve"> </t>
    </r>
    <r>
      <rPr>
        <sz val="12"/>
        <rFont val="仿宋_GB2312"/>
        <charset val="134"/>
      </rPr>
      <t>山西省财政厅</t>
    </r>
    <r>
      <rPr>
        <sz val="12"/>
        <rFont val="Times New Roman"/>
        <charset val="134"/>
      </rPr>
      <t xml:space="preserve"> </t>
    </r>
    <r>
      <rPr>
        <sz val="12"/>
        <rFont val="仿宋_GB2312"/>
        <charset val="134"/>
      </rPr>
      <t>山西省生态环境厅关于印发山西省矿山环境治理恢复基金管理办法实施细则的通知》</t>
    </r>
  </si>
  <si>
    <t>昌恒煤焦</t>
  </si>
  <si>
    <r>
      <rPr>
        <sz val="16"/>
        <rFont val="仿宋_GB2312"/>
        <charset val="134"/>
      </rPr>
      <t>刘宜平</t>
    </r>
  </si>
  <si>
    <r>
      <rPr>
        <sz val="16"/>
        <rFont val="仿宋_GB2312"/>
        <charset val="134"/>
      </rPr>
      <t>吴志成</t>
    </r>
  </si>
  <si>
    <t>已按计划完成</t>
  </si>
  <si>
    <r>
      <rPr>
        <sz val="12"/>
        <rFont val="仿宋_GB2312"/>
        <charset val="134"/>
      </rPr>
      <t>《人力资源社会保障部</t>
    </r>
    <r>
      <rPr>
        <sz val="12"/>
        <rFont val="Times New Roman"/>
        <charset val="134"/>
      </rPr>
      <t xml:space="preserve"> </t>
    </r>
    <r>
      <rPr>
        <sz val="12"/>
        <rFont val="仿宋_GB2312"/>
        <charset val="134"/>
      </rPr>
      <t>教育部</t>
    </r>
    <r>
      <rPr>
        <sz val="12"/>
        <rFont val="Times New Roman"/>
        <charset val="134"/>
      </rPr>
      <t xml:space="preserve"> </t>
    </r>
    <r>
      <rPr>
        <sz val="12"/>
        <rFont val="仿宋_GB2312"/>
        <charset val="134"/>
      </rPr>
      <t>财政部关于做好高校毕业生等青年就业创业工作的通知》（人社部发〔</t>
    </r>
    <r>
      <rPr>
        <sz val="12"/>
        <rFont val="Times New Roman"/>
        <charset val="134"/>
      </rPr>
      <t>2024</t>
    </r>
    <r>
      <rPr>
        <sz val="12"/>
        <rFont val="仿宋_GB2312"/>
        <charset val="134"/>
      </rPr>
      <t>〕</t>
    </r>
    <r>
      <rPr>
        <sz val="12"/>
        <rFont val="Times New Roman"/>
        <charset val="134"/>
      </rPr>
      <t>44</t>
    </r>
    <r>
      <rPr>
        <sz val="12"/>
        <rFont val="仿宋_GB2312"/>
        <charset val="134"/>
      </rPr>
      <t>号）</t>
    </r>
  </si>
  <si>
    <r>
      <rPr>
        <sz val="16"/>
        <rFont val="仿宋_GB2312"/>
        <charset val="134"/>
      </rPr>
      <t>昌恒煤焦</t>
    </r>
  </si>
  <si>
    <t>残疾人就业保障金优惠。</t>
  </si>
  <si>
    <t>预计九月份完成</t>
  </si>
  <si>
    <r>
      <rPr>
        <sz val="12"/>
        <rFont val="仿宋_GB2312"/>
        <charset val="134"/>
      </rPr>
      <t>《财政部关于调整残疾人就业保障金征收政策的公告》</t>
    </r>
    <r>
      <rPr>
        <sz val="12"/>
        <rFont val="Times New Roman"/>
        <charset val="134"/>
      </rPr>
      <t>(</t>
    </r>
    <r>
      <rPr>
        <sz val="12"/>
        <rFont val="仿宋_GB2312"/>
        <charset val="134"/>
      </rPr>
      <t>财政部公告</t>
    </r>
    <r>
      <rPr>
        <sz val="12"/>
        <rFont val="Times New Roman"/>
        <charset val="134"/>
      </rPr>
      <t>2019</t>
    </r>
    <r>
      <rPr>
        <sz val="12"/>
        <rFont val="仿宋_GB2312"/>
        <charset val="134"/>
      </rPr>
      <t>年第</t>
    </r>
    <r>
      <rPr>
        <sz val="12"/>
        <rFont val="Times New Roman"/>
        <charset val="134"/>
      </rPr>
      <t>98</t>
    </r>
    <r>
      <rPr>
        <sz val="12"/>
        <rFont val="仿宋_GB2312"/>
        <charset val="134"/>
      </rPr>
      <t>号</t>
    </r>
    <r>
      <rPr>
        <sz val="12"/>
        <rFont val="Times New Roman"/>
        <charset val="134"/>
      </rPr>
      <t>)</t>
    </r>
  </si>
  <si>
    <t>已完成，比计划多争取2.47万元。</t>
  </si>
  <si>
    <r>
      <rPr>
        <sz val="16"/>
        <rFont val="仿宋_GB2312"/>
        <charset val="134"/>
      </rPr>
      <t>失业保险缴费比例阶段性失业保险费率降至</t>
    </r>
    <r>
      <rPr>
        <sz val="16"/>
        <rFont val="Times New Roman"/>
        <charset val="134"/>
      </rPr>
      <t>1%</t>
    </r>
    <r>
      <rPr>
        <sz val="16"/>
        <rFont val="仿宋_GB2312"/>
        <charset val="134"/>
      </rPr>
      <t>。</t>
    </r>
  </si>
  <si>
    <t>持续进行中</t>
  </si>
  <si>
    <r>
      <rPr>
        <sz val="12"/>
        <rFont val="仿宋_GB2312"/>
        <charset val="134"/>
      </rPr>
      <t>《人力资源社会保障部</t>
    </r>
    <r>
      <rPr>
        <sz val="12"/>
        <rFont val="Times New Roman"/>
        <charset val="134"/>
      </rPr>
      <t xml:space="preserve"> </t>
    </r>
    <r>
      <rPr>
        <sz val="12"/>
        <rFont val="仿宋_GB2312"/>
        <charset val="134"/>
      </rPr>
      <t>财政部</t>
    </r>
    <r>
      <rPr>
        <sz val="12"/>
        <rFont val="Times New Roman"/>
        <charset val="134"/>
      </rPr>
      <t xml:space="preserve"> </t>
    </r>
    <r>
      <rPr>
        <sz val="12"/>
        <rFont val="仿宋_GB2312"/>
        <charset val="134"/>
      </rPr>
      <t>国家税务总局关于阶段性降低失业保险、工伤保险费率有关问题的通知》人社部发〔</t>
    </r>
    <r>
      <rPr>
        <sz val="12"/>
        <rFont val="Times New Roman"/>
        <charset val="134"/>
      </rPr>
      <t>2023</t>
    </r>
    <r>
      <rPr>
        <sz val="12"/>
        <rFont val="仿宋_GB2312"/>
        <charset val="134"/>
      </rPr>
      <t>〕</t>
    </r>
    <r>
      <rPr>
        <sz val="12"/>
        <rFont val="Times New Roman"/>
        <charset val="134"/>
      </rPr>
      <t>19</t>
    </r>
    <r>
      <rPr>
        <sz val="12"/>
        <rFont val="仿宋_GB2312"/>
        <charset val="134"/>
      </rPr>
      <t>号</t>
    </r>
  </si>
  <si>
    <t>暂无</t>
  </si>
  <si>
    <t>已完成，为年度计划外的政策争取资金。</t>
  </si>
  <si>
    <t>吕梁市社会保险中心关于转发《山西省人社厅 山西省财政厅 山西省税务局关于我省延续实施失业保险稳岗惠民政策措施有关问题的通知》的通知（吕社保函〔2025〕132号)</t>
  </si>
  <si>
    <t>钱营孜电厂</t>
  </si>
  <si>
    <r>
      <rPr>
        <sz val="16"/>
        <rFont val="仿宋_GB2312"/>
        <charset val="134"/>
      </rPr>
      <t>陈平</t>
    </r>
  </si>
  <si>
    <r>
      <rPr>
        <sz val="16"/>
        <rFont val="仿宋_GB2312"/>
        <charset val="134"/>
      </rPr>
      <t>秦勤</t>
    </r>
  </si>
  <si>
    <t>工作已完成，本年度累计完成金额占计划争取金额314%.</t>
  </si>
  <si>
    <r>
      <rPr>
        <sz val="16"/>
        <rFont val="仿宋_GB2312"/>
        <charset val="134"/>
      </rPr>
      <t>钱营孜电厂</t>
    </r>
  </si>
  <si>
    <r>
      <rPr>
        <sz val="16"/>
        <rFont val="仿宋_GB2312"/>
        <charset val="134"/>
      </rPr>
      <t>环保税减半征收（环保税是因为污染物排放浓度符合减半征收，按照减半</t>
    </r>
    <r>
      <rPr>
        <sz val="16"/>
        <rFont val="Times New Roman"/>
        <charset val="134"/>
      </rPr>
      <t>50%</t>
    </r>
    <r>
      <rPr>
        <sz val="16"/>
        <rFont val="仿宋_GB2312"/>
        <charset val="134"/>
      </rPr>
      <t>缴纳环保税）。</t>
    </r>
  </si>
  <si>
    <t>持续进行中。依据污染物排放浓度，企业可按月享受环保税税收优惠政策。该政策正持续稳步推进，本年度累计完成金额占计划争取金额48.7%。</t>
  </si>
  <si>
    <r>
      <rPr>
        <sz val="12"/>
        <rFont val="仿宋_GB2312"/>
        <charset val="134"/>
      </rPr>
      <t>《中华人民共和国环境保护税法》</t>
    </r>
    <r>
      <rPr>
        <sz val="12"/>
        <rFont val="Times New Roman"/>
        <charset val="134"/>
      </rPr>
      <t xml:space="preserve"> </t>
    </r>
    <r>
      <rPr>
        <sz val="12"/>
        <rFont val="仿宋_GB2312"/>
        <charset val="134"/>
      </rPr>
      <t>中华人民共和国主席令第</t>
    </r>
    <r>
      <rPr>
        <sz val="12"/>
        <rFont val="Times New Roman"/>
        <charset val="134"/>
      </rPr>
      <t>61</t>
    </r>
    <r>
      <rPr>
        <sz val="12"/>
        <rFont val="仿宋_GB2312"/>
        <charset val="134"/>
      </rPr>
      <t>号第十三条纳税人排放应税大气污染物和水污染物的浓度值低于国家或地方规定的污染物排放标准</t>
    </r>
    <r>
      <rPr>
        <sz val="12"/>
        <rFont val="Times New Roman"/>
        <charset val="134"/>
      </rPr>
      <t>50%</t>
    </r>
    <r>
      <rPr>
        <sz val="12"/>
        <rFont val="仿宋_GB2312"/>
        <charset val="134"/>
      </rPr>
      <t>的，减半征收环境保护税</t>
    </r>
  </si>
  <si>
    <r>
      <rPr>
        <sz val="16"/>
        <rFont val="Times New Roman"/>
        <charset val="134"/>
      </rPr>
      <t>2024</t>
    </r>
    <r>
      <rPr>
        <sz val="16"/>
        <rFont val="仿宋_GB2312"/>
        <charset val="134"/>
      </rPr>
      <t>年高新技术企业减按</t>
    </r>
    <r>
      <rPr>
        <sz val="16"/>
        <rFont val="Times New Roman"/>
        <charset val="134"/>
      </rPr>
      <t>15%</t>
    </r>
    <r>
      <rPr>
        <sz val="16"/>
        <rFont val="仿宋_GB2312"/>
        <charset val="134"/>
      </rPr>
      <t>的税率征收企业所得税。</t>
    </r>
  </si>
  <si>
    <t>工作已完成，本年度累计完成金额占计划争取金额97.76%.</t>
  </si>
  <si>
    <r>
      <rPr>
        <sz val="12"/>
        <rFont val="仿宋_GB2312"/>
        <charset val="134"/>
      </rPr>
      <t>根据《中华人民共和国企业所得税法》规定，国家需要重点扶持的高新技术企业，减按</t>
    </r>
    <r>
      <rPr>
        <sz val="12"/>
        <rFont val="Times New Roman"/>
        <charset val="134"/>
      </rPr>
      <t>15</t>
    </r>
    <r>
      <rPr>
        <sz val="12"/>
        <rFont val="仿宋_GB2312"/>
        <charset val="134"/>
      </rPr>
      <t>％的税率征收企业所得税</t>
    </r>
  </si>
  <si>
    <t>工作已完成，本年度累计完成金额占计划争取金额155.42%.</t>
  </si>
  <si>
    <r>
      <rPr>
        <sz val="12"/>
        <rFont val="仿宋_GB2312"/>
        <charset val="134"/>
      </rPr>
      <t>依据《中华人民共和国企业所得税法》第三十条，企业开发新技术、新产品、新工艺的研发费用可享受加计扣除</t>
    </r>
  </si>
  <si>
    <r>
      <rPr>
        <sz val="16"/>
        <rFont val="仿宋_GB2312"/>
        <charset val="134"/>
      </rPr>
      <t>研发费用加计扣除</t>
    </r>
  </si>
  <si>
    <t>工作已完成，本年度累计完成金额占计划争取金额104.75%</t>
  </si>
  <si>
    <r>
      <rPr>
        <sz val="12"/>
        <rFont val="仿宋_GB2312"/>
        <charset val="134"/>
      </rPr>
      <t>《环境保护专用设备企业所得税优惠目录》、《节能节水专用设备企业所得税优惠目录》和《安全生产专用设备企业所得税优惠目录》（以下简称《目录》）规定的环境保护、节能节水、安全生产等专用设备的，该专用设备的投资额的</t>
    </r>
    <r>
      <rPr>
        <sz val="12"/>
        <rFont val="Times New Roman"/>
        <charset val="134"/>
      </rPr>
      <t>10%</t>
    </r>
    <r>
      <rPr>
        <sz val="12"/>
        <rFont val="仿宋_GB2312"/>
        <charset val="134"/>
      </rPr>
      <t>可以从企业当年的应纳税额中抵免</t>
    </r>
  </si>
  <si>
    <r>
      <rPr>
        <sz val="16"/>
        <rFont val="仿宋_GB2312"/>
        <charset val="134"/>
      </rPr>
      <t>根据</t>
    </r>
    <r>
      <rPr>
        <sz val="16"/>
        <rFont val="Times New Roman"/>
        <charset val="134"/>
      </rPr>
      <t>“</t>
    </r>
    <r>
      <rPr>
        <sz val="16"/>
        <rFont val="仿宋_GB2312"/>
        <charset val="134"/>
      </rPr>
      <t>煤炭清洁高效</t>
    </r>
    <r>
      <rPr>
        <sz val="16"/>
        <rFont val="Times New Roman"/>
        <charset val="134"/>
      </rPr>
      <t>”</t>
    </r>
    <r>
      <rPr>
        <sz val="16"/>
        <rFont val="仿宋_GB2312"/>
        <charset val="134"/>
      </rPr>
      <t>和</t>
    </r>
    <r>
      <rPr>
        <sz val="16"/>
        <rFont val="Times New Roman"/>
        <charset val="134"/>
      </rPr>
      <t>“</t>
    </r>
    <r>
      <rPr>
        <sz val="16"/>
        <rFont val="仿宋_GB2312"/>
        <charset val="134"/>
      </rPr>
      <t>十四五安徽省重点电源项目</t>
    </r>
    <r>
      <rPr>
        <sz val="16"/>
        <rFont val="Times New Roman"/>
        <charset val="134"/>
      </rPr>
      <t xml:space="preserve">” </t>
    </r>
    <r>
      <rPr>
        <sz val="16"/>
        <rFont val="仿宋_GB2312"/>
        <charset val="134"/>
      </rPr>
      <t>利用政策取得二期扩建项目低利率贷款和经营期低利率贷款，节约企业财务费用。</t>
    </r>
  </si>
  <si>
    <t>持续进行中。根据公司资金需求，取得低利率借款，节约财务财务费用，政策持续稳步推进，本年累计完成金额本年度累计完成金额占计划争取金额289%。</t>
  </si>
  <si>
    <r>
      <rPr>
        <sz val="12"/>
        <rFont val="仿宋_GB2312"/>
        <charset val="134"/>
      </rPr>
      <t>根据</t>
    </r>
    <r>
      <rPr>
        <sz val="12"/>
        <rFont val="Times New Roman"/>
        <charset val="134"/>
      </rPr>
      <t>“</t>
    </r>
    <r>
      <rPr>
        <sz val="12"/>
        <rFont val="仿宋_GB2312"/>
        <charset val="134"/>
      </rPr>
      <t>煤炭清洁高效</t>
    </r>
    <r>
      <rPr>
        <sz val="12"/>
        <rFont val="Times New Roman"/>
        <charset val="134"/>
      </rPr>
      <t>”</t>
    </r>
    <r>
      <rPr>
        <sz val="12"/>
        <rFont val="仿宋_GB2312"/>
        <charset val="134"/>
      </rPr>
      <t>和</t>
    </r>
    <r>
      <rPr>
        <sz val="12"/>
        <rFont val="Times New Roman"/>
        <charset val="134"/>
      </rPr>
      <t>“</t>
    </r>
    <r>
      <rPr>
        <sz val="12"/>
        <rFont val="仿宋_GB2312"/>
        <charset val="134"/>
      </rPr>
      <t>十四五安徽省重点电源项目</t>
    </r>
    <r>
      <rPr>
        <sz val="12"/>
        <rFont val="Times New Roman"/>
        <charset val="134"/>
      </rPr>
      <t xml:space="preserve">” </t>
    </r>
    <r>
      <rPr>
        <sz val="12"/>
        <rFont val="仿宋_GB2312"/>
        <charset val="134"/>
      </rPr>
      <t>利用政策取得二期扩建项目低利率贷款和经营期低利率贷款，节约企业财务费用</t>
    </r>
  </si>
  <si>
    <r>
      <rPr>
        <sz val="16"/>
        <rFont val="仿宋_GB2312"/>
        <charset val="134"/>
      </rPr>
      <t>煤电机组可获得的容量电费，根据当地煤电容量电价和机组申报的最大出力确定，煤电机组分月申报，电网企业按月</t>
    </r>
    <r>
      <rPr>
        <sz val="16"/>
        <rFont val="Times New Roman"/>
        <charset val="134"/>
      </rPr>
      <t>[2025</t>
    </r>
    <r>
      <rPr>
        <sz val="16"/>
        <rFont val="仿宋_GB2312"/>
        <charset val="134"/>
      </rPr>
      <t>年容量电费</t>
    </r>
    <r>
      <rPr>
        <sz val="16"/>
        <rFont val="Times New Roman"/>
        <charset val="134"/>
      </rPr>
      <t>12639</t>
    </r>
    <r>
      <rPr>
        <sz val="16"/>
        <rFont val="仿宋_GB2312"/>
        <charset val="134"/>
      </rPr>
      <t>万元，其中一期：</t>
    </r>
    <r>
      <rPr>
        <sz val="16"/>
        <rFont val="Times New Roman"/>
        <charset val="134"/>
      </rPr>
      <t>6102</t>
    </r>
    <r>
      <rPr>
        <sz val="16"/>
        <rFont val="仿宋_GB2312"/>
        <charset val="134"/>
      </rPr>
      <t>万元，二期</t>
    </r>
    <r>
      <rPr>
        <sz val="16"/>
        <rFont val="Times New Roman"/>
        <charset val="134"/>
      </rPr>
      <t>6537</t>
    </r>
    <r>
      <rPr>
        <sz val="16"/>
        <rFont val="仿宋_GB2312"/>
        <charset val="134"/>
      </rPr>
      <t>万元（</t>
    </r>
    <r>
      <rPr>
        <sz val="16"/>
        <rFont val="Times New Roman"/>
        <charset val="134"/>
      </rPr>
      <t>4-12</t>
    </r>
    <r>
      <rPr>
        <sz val="16"/>
        <rFont val="仿宋_GB2312"/>
        <charset val="134"/>
      </rPr>
      <t>月）</t>
    </r>
    <r>
      <rPr>
        <sz val="16"/>
        <rFont val="Times New Roman"/>
        <charset val="134"/>
      </rPr>
      <t>]</t>
    </r>
    <r>
      <rPr>
        <sz val="16"/>
        <rFont val="仿宋_GB2312"/>
        <charset val="134"/>
      </rPr>
      <t>。按机组容量给补贴，</t>
    </r>
    <r>
      <rPr>
        <sz val="16"/>
        <rFont val="Times New Roman"/>
        <charset val="134"/>
      </rPr>
      <t>70</t>
    </r>
    <r>
      <rPr>
        <sz val="16"/>
        <rFont val="仿宋_GB2312"/>
        <charset val="134"/>
      </rPr>
      <t>万机组</t>
    </r>
    <r>
      <rPr>
        <sz val="16"/>
        <rFont val="Times New Roman"/>
        <charset val="134"/>
      </rPr>
      <t>1</t>
    </r>
    <r>
      <rPr>
        <sz val="16"/>
        <rFont val="仿宋_GB2312"/>
        <charset val="134"/>
      </rPr>
      <t>千瓦</t>
    </r>
    <r>
      <rPr>
        <sz val="16"/>
        <rFont val="Times New Roman"/>
        <charset val="134"/>
      </rPr>
      <t>100</t>
    </r>
    <r>
      <rPr>
        <sz val="16"/>
        <rFont val="仿宋_GB2312"/>
        <charset val="134"/>
      </rPr>
      <t>块。</t>
    </r>
  </si>
  <si>
    <t>持续进行中。根据机组容量出力取得容量电费收入，政策持续稳步推进，本年累计完成金额本年度累计完成金额占计划争取金额59.64%.</t>
  </si>
  <si>
    <r>
      <rPr>
        <sz val="12"/>
        <rFont val="仿宋_GB2312"/>
        <charset val="134"/>
      </rPr>
      <t>《国家发展改革委国家能源局关于建立煤电容量电价机制的通知》（发改价格</t>
    </r>
    <r>
      <rPr>
        <sz val="12"/>
        <rFont val="Times New Roman"/>
        <charset val="134"/>
      </rPr>
      <t>(2023)1501</t>
    </r>
    <r>
      <rPr>
        <sz val="12"/>
        <rFont val="仿宋_GB2312"/>
        <charset val="134"/>
      </rPr>
      <t>号）</t>
    </r>
  </si>
  <si>
    <r>
      <rPr>
        <sz val="16"/>
        <rFont val="仿宋_GB2312"/>
        <charset val="134"/>
      </rPr>
      <t>容量电费</t>
    </r>
  </si>
  <si>
    <t>皖煤矿业</t>
  </si>
  <si>
    <r>
      <rPr>
        <sz val="16"/>
        <rFont val="仿宋_GB2312"/>
        <charset val="134"/>
      </rPr>
      <t>李海伍</t>
    </r>
  </si>
  <si>
    <r>
      <rPr>
        <sz val="16"/>
        <rFont val="仿宋_GB2312"/>
        <charset val="134"/>
      </rPr>
      <t>叶传龙</t>
    </r>
  </si>
  <si>
    <r>
      <rPr>
        <sz val="12"/>
        <rFont val="仿宋_GB2312"/>
        <charset val="134"/>
      </rPr>
      <t>《关于开展一次性扩岗补助工作的通告》</t>
    </r>
  </si>
  <si>
    <r>
      <rPr>
        <sz val="16"/>
        <rFont val="仿宋_GB2312"/>
        <charset val="134"/>
      </rPr>
      <t>皖煤矿业</t>
    </r>
  </si>
  <si>
    <r>
      <rPr>
        <sz val="16"/>
        <rFont val="仿宋_GB2312"/>
        <charset val="134"/>
      </rPr>
      <t>朱良</t>
    </r>
  </si>
  <si>
    <r>
      <rPr>
        <sz val="16"/>
        <rFont val="仿宋_GB2312"/>
        <charset val="134"/>
      </rPr>
      <t>汤旭</t>
    </r>
  </si>
  <si>
    <r>
      <rPr>
        <sz val="16"/>
        <rFont val="仿宋_GB2312"/>
        <charset val="134"/>
      </rPr>
      <t>困难职工帮扶。</t>
    </r>
  </si>
  <si>
    <r>
      <rPr>
        <sz val="16"/>
        <rFont val="仿宋_GB2312"/>
        <charset val="134"/>
      </rPr>
      <t>赵锋</t>
    </r>
  </si>
  <si>
    <r>
      <rPr>
        <sz val="16"/>
        <rFont val="仿宋_GB2312"/>
        <charset val="134"/>
      </rPr>
      <t>彭艳萍</t>
    </r>
  </si>
  <si>
    <r>
      <rPr>
        <sz val="16"/>
        <rFont val="仿宋_GB2312"/>
        <charset val="134"/>
      </rPr>
      <t>招用三类重点人群减免增值税。</t>
    </r>
  </si>
  <si>
    <r>
      <rPr>
        <sz val="12"/>
        <rFont val="仿宋_GB2312"/>
        <charset val="134"/>
      </rPr>
      <t>《财政部</t>
    </r>
    <r>
      <rPr>
        <sz val="12"/>
        <rFont val="Times New Roman"/>
        <charset val="134"/>
      </rPr>
      <t xml:space="preserve"> </t>
    </r>
    <r>
      <rPr>
        <sz val="12"/>
        <rFont val="仿宋_GB2312"/>
        <charset val="134"/>
      </rPr>
      <t>税务总局</t>
    </r>
    <r>
      <rPr>
        <sz val="12"/>
        <rFont val="Times New Roman"/>
        <charset val="134"/>
      </rPr>
      <t xml:space="preserve"> </t>
    </r>
    <r>
      <rPr>
        <sz val="12"/>
        <rFont val="仿宋_GB2312"/>
        <charset val="134"/>
      </rPr>
      <t>退役军人事务部关于进一步扶持自主就业退役士兵创业就业有关税收政策的公告》（财政部</t>
    </r>
    <r>
      <rPr>
        <sz val="12"/>
        <rFont val="Times New Roman"/>
        <charset val="134"/>
      </rPr>
      <t xml:space="preserve"> </t>
    </r>
    <r>
      <rPr>
        <sz val="12"/>
        <rFont val="仿宋_GB2312"/>
        <charset val="134"/>
      </rPr>
      <t>税务总局</t>
    </r>
    <r>
      <rPr>
        <sz val="12"/>
        <rFont val="Times New Roman"/>
        <charset val="134"/>
      </rPr>
      <t xml:space="preserve"> </t>
    </r>
    <r>
      <rPr>
        <sz val="12"/>
        <rFont val="仿宋_GB2312"/>
        <charset val="134"/>
      </rPr>
      <t>退役军人事务部公告</t>
    </r>
    <r>
      <rPr>
        <sz val="12"/>
        <rFont val="Times New Roman"/>
        <charset val="134"/>
      </rPr>
      <t>2023</t>
    </r>
    <r>
      <rPr>
        <sz val="12"/>
        <rFont val="仿宋_GB2312"/>
        <charset val="134"/>
      </rPr>
      <t>年第</t>
    </r>
    <r>
      <rPr>
        <sz val="12"/>
        <rFont val="Times New Roman"/>
        <charset val="134"/>
      </rPr>
      <t>14</t>
    </r>
    <r>
      <rPr>
        <sz val="12"/>
        <rFont val="仿宋_GB2312"/>
        <charset val="134"/>
      </rPr>
      <t>号）</t>
    </r>
  </si>
  <si>
    <r>
      <rPr>
        <sz val="16"/>
        <rFont val="仿宋_GB2312"/>
        <charset val="134"/>
      </rPr>
      <t>禹恒公司</t>
    </r>
  </si>
  <si>
    <r>
      <rPr>
        <sz val="16"/>
        <rFont val="仿宋_GB2312"/>
        <charset val="134"/>
      </rPr>
      <t>段中稳</t>
    </r>
  </si>
  <si>
    <r>
      <rPr>
        <sz val="16"/>
        <rFont val="仿宋_GB2312"/>
        <charset val="134"/>
      </rPr>
      <t>小型微利企业年应纳税所得额超过</t>
    </r>
    <r>
      <rPr>
        <sz val="16"/>
        <rFont val="Times New Roman"/>
        <charset val="134"/>
      </rPr>
      <t>100</t>
    </r>
    <r>
      <rPr>
        <sz val="16"/>
        <rFont val="仿宋_GB2312"/>
        <charset val="134"/>
      </rPr>
      <t>万元但不超过</t>
    </r>
    <r>
      <rPr>
        <sz val="16"/>
        <rFont val="Times New Roman"/>
        <charset val="134"/>
      </rPr>
      <t>300</t>
    </r>
    <r>
      <rPr>
        <sz val="16"/>
        <rFont val="仿宋_GB2312"/>
        <charset val="134"/>
      </rPr>
      <t>万元的部分，减按</t>
    </r>
    <r>
      <rPr>
        <sz val="16"/>
        <rFont val="Times New Roman"/>
        <charset val="134"/>
      </rPr>
      <t>25%</t>
    </r>
    <r>
      <rPr>
        <sz val="16"/>
        <rFont val="仿宋_GB2312"/>
        <charset val="134"/>
      </rPr>
      <t>计入应纳税所得额，按</t>
    </r>
    <r>
      <rPr>
        <sz val="16"/>
        <rFont val="Times New Roman"/>
        <charset val="134"/>
      </rPr>
      <t>20%</t>
    </r>
    <r>
      <rPr>
        <sz val="16"/>
        <rFont val="仿宋_GB2312"/>
        <charset val="134"/>
      </rPr>
      <t>的税率缴纳企业所得税。</t>
    </r>
  </si>
  <si>
    <r>
      <rPr>
        <sz val="12"/>
        <rFont val="仿宋_GB2312"/>
        <charset val="134"/>
      </rPr>
      <t>《财政部</t>
    </r>
    <r>
      <rPr>
        <sz val="12"/>
        <rFont val="Times New Roman"/>
        <charset val="134"/>
      </rPr>
      <t xml:space="preserve"> </t>
    </r>
    <r>
      <rPr>
        <sz val="12"/>
        <rFont val="仿宋_GB2312"/>
        <charset val="134"/>
      </rPr>
      <t>税务总局关于进一步实施小微企业所得税优惠政策的公告》（财政部</t>
    </r>
    <r>
      <rPr>
        <sz val="12"/>
        <rFont val="Times New Roman"/>
        <charset val="134"/>
      </rPr>
      <t xml:space="preserve"> </t>
    </r>
    <r>
      <rPr>
        <sz val="12"/>
        <rFont val="仿宋_GB2312"/>
        <charset val="134"/>
      </rPr>
      <t>税务总局公告</t>
    </r>
    <r>
      <rPr>
        <sz val="12"/>
        <rFont val="Times New Roman"/>
        <charset val="134"/>
      </rPr>
      <t>2022</t>
    </r>
    <r>
      <rPr>
        <sz val="12"/>
        <rFont val="仿宋_GB2312"/>
        <charset val="134"/>
      </rPr>
      <t>年第</t>
    </r>
    <r>
      <rPr>
        <sz val="12"/>
        <rFont val="Times New Roman"/>
        <charset val="134"/>
      </rPr>
      <t>13</t>
    </r>
    <r>
      <rPr>
        <sz val="12"/>
        <rFont val="仿宋_GB2312"/>
        <charset val="134"/>
      </rPr>
      <t>号）</t>
    </r>
  </si>
  <si>
    <r>
      <rPr>
        <sz val="16"/>
        <rFont val="仿宋_GB2312"/>
        <charset val="134"/>
      </rPr>
      <t>祁东煤矿</t>
    </r>
  </si>
  <si>
    <r>
      <rPr>
        <sz val="16"/>
        <rFont val="仿宋_GB2312"/>
        <charset val="134"/>
      </rPr>
      <t>郁春鹏</t>
    </r>
  </si>
  <si>
    <r>
      <rPr>
        <sz val="16"/>
        <rFont val="仿宋_GB2312"/>
        <charset val="134"/>
      </rPr>
      <t>戴荣川</t>
    </r>
  </si>
  <si>
    <r>
      <rPr>
        <sz val="16"/>
        <rFont val="仿宋_GB2312"/>
        <charset val="134"/>
      </rPr>
      <t>祁东煤矿低浓度瓦斯利用项目实施自愿减排量（</t>
    </r>
    <r>
      <rPr>
        <sz val="16"/>
        <rFont val="Times New Roman"/>
        <charset val="134"/>
      </rPr>
      <t>CCER</t>
    </r>
    <r>
      <rPr>
        <sz val="16"/>
        <rFont val="仿宋_GB2312"/>
        <charset val="134"/>
      </rPr>
      <t>）开发项目前期准备工作。</t>
    </r>
  </si>
  <si>
    <r>
      <rPr>
        <sz val="12"/>
        <rFont val="仿宋_GB2312"/>
        <charset val="134"/>
      </rPr>
      <t>《温室气体自愿减排交易管理办法（试行）》（部令</t>
    </r>
    <r>
      <rPr>
        <sz val="12"/>
        <rFont val="Times New Roman"/>
        <charset val="134"/>
      </rPr>
      <t xml:space="preserve"> </t>
    </r>
    <r>
      <rPr>
        <sz val="12"/>
        <rFont val="仿宋_GB2312"/>
        <charset val="134"/>
      </rPr>
      <t>第</t>
    </r>
    <r>
      <rPr>
        <sz val="12"/>
        <rFont val="Times New Roman"/>
        <charset val="134"/>
      </rPr>
      <t>31</t>
    </r>
    <r>
      <rPr>
        <sz val="12"/>
        <rFont val="仿宋_GB2312"/>
        <charset val="134"/>
      </rPr>
      <t>号）</t>
    </r>
  </si>
  <si>
    <r>
      <rPr>
        <sz val="16"/>
        <rFont val="仿宋_GB2312"/>
        <charset val="134"/>
      </rPr>
      <t>任楼煤矿</t>
    </r>
  </si>
  <si>
    <r>
      <rPr>
        <sz val="16"/>
        <rFont val="仿宋_GB2312"/>
        <charset val="134"/>
      </rPr>
      <t>赵高升</t>
    </r>
  </si>
  <si>
    <r>
      <rPr>
        <sz val="16"/>
        <rFont val="仿宋_GB2312"/>
        <charset val="134"/>
      </rPr>
      <t>田春峰</t>
    </r>
  </si>
  <si>
    <r>
      <rPr>
        <sz val="16"/>
        <rFont val="仿宋_GB2312"/>
        <charset val="134"/>
      </rPr>
      <t>任楼煤矿低浓度瓦斯利用项目实施自愿减排量（</t>
    </r>
    <r>
      <rPr>
        <sz val="16"/>
        <rFont val="Times New Roman"/>
        <charset val="134"/>
      </rPr>
      <t>CCER</t>
    </r>
    <r>
      <rPr>
        <sz val="16"/>
        <rFont val="仿宋_GB2312"/>
        <charset val="134"/>
      </rPr>
      <t>）开发项目前期准备工作。</t>
    </r>
  </si>
  <si>
    <r>
      <rPr>
        <b/>
        <sz val="16"/>
        <rFont val="仿宋_GB2312"/>
        <charset val="134"/>
      </rPr>
      <t>合计</t>
    </r>
  </si>
  <si>
    <r>
      <rPr>
        <sz val="20"/>
        <color rgb="FFFF0000"/>
        <rFont val="宋体"/>
        <charset val="134"/>
      </rPr>
      <t>注：</t>
    </r>
    <r>
      <rPr>
        <sz val="20"/>
        <color rgb="FFFF0000"/>
        <rFont val="Times New Roman"/>
        <charset val="134"/>
      </rPr>
      <t xml:space="preserve">
1.</t>
    </r>
    <r>
      <rPr>
        <sz val="20"/>
        <color rgb="FFFF0000"/>
        <rFont val="宋体"/>
        <charset val="134"/>
      </rPr>
      <t>本计划表根据各单位实际工作结合当前政策形势制定；</t>
    </r>
    <r>
      <rPr>
        <sz val="20"/>
        <color rgb="FFFF0000"/>
        <rFont val="Times New Roman"/>
        <charset val="134"/>
      </rPr>
      <t xml:space="preserve">
2.</t>
    </r>
    <r>
      <rPr>
        <sz val="20"/>
        <color rgb="FFFF0000"/>
        <rFont val="宋体"/>
        <charset val="134"/>
      </rPr>
      <t>相关单位及部门后续如有年度计划外的政策争取资金，可对计划表进行补充；</t>
    </r>
    <r>
      <rPr>
        <sz val="20"/>
        <color rgb="FFFF0000"/>
        <rFont val="Times New Roman"/>
        <charset val="134"/>
      </rPr>
      <t xml:space="preserve">
</t>
    </r>
  </si>
  <si>
    <t>2025年度政策争取月度完成进度表</t>
  </si>
  <si>
    <t>年度计划（单位：万元）</t>
  </si>
  <si>
    <t>年度重点工作月度考核节点计划</t>
  </si>
  <si>
    <t>备 注</t>
  </si>
  <si>
    <t>1月计划</t>
  </si>
  <si>
    <t>1月完成</t>
  </si>
  <si>
    <t>2月计划</t>
  </si>
  <si>
    <t>2月完成</t>
  </si>
  <si>
    <t>3月计划</t>
  </si>
  <si>
    <t>3月完成</t>
  </si>
  <si>
    <t>4月计划</t>
  </si>
  <si>
    <t>4月完成</t>
  </si>
  <si>
    <t>5月计划</t>
  </si>
  <si>
    <t>5月完成</t>
  </si>
  <si>
    <t>6月计划</t>
  </si>
  <si>
    <t>6月完成</t>
  </si>
  <si>
    <t>7月计划</t>
  </si>
  <si>
    <t>7月完成</t>
  </si>
  <si>
    <t>8月计划</t>
  </si>
  <si>
    <t>9月计划</t>
  </si>
  <si>
    <t>10月计划</t>
  </si>
  <si>
    <t>11月计划</t>
  </si>
  <si>
    <t>12月计划</t>
  </si>
  <si>
    <t>组织部</t>
  </si>
  <si>
    <t>劳资部</t>
  </si>
  <si>
    <t>群团部</t>
  </si>
  <si>
    <t>资产财务部</t>
  </si>
  <si>
    <t>恒源财务部</t>
  </si>
  <si>
    <t>规划发展部</t>
  </si>
  <si>
    <t>经管部</t>
  </si>
  <si>
    <t>电力公司</t>
  </si>
  <si>
    <t>技术中心</t>
  </si>
  <si>
    <t>征迁环保部</t>
  </si>
  <si>
    <t>财务公司</t>
  </si>
  <si>
    <t>智能煤炭</t>
  </si>
  <si>
    <t>禹恒公司</t>
  </si>
  <si>
    <t>合  计</t>
  </si>
  <si>
    <t>计划：</t>
  </si>
  <si>
    <t>差额：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</si>
</sst>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00_ "/>
  </numFmts>
  <fonts count="82">
    <font>
      <sz val="11"/>
      <color theme="1"/>
      <name val="宋体"/>
      <charset val="134"/>
      <scheme val="minor"/>
    </font>
    <font>
      <sz val="12"/>
      <name val="方正仿宋_GB2312"/>
      <charset val="134"/>
    </font>
    <font>
      <sz val="14"/>
      <name val="方正仿宋_GB2312"/>
      <charset val="134"/>
    </font>
    <font>
      <sz val="11"/>
      <name val="方正仿宋_GB2312"/>
      <charset val="134"/>
    </font>
    <font>
      <sz val="24"/>
      <name val="方正小标宋简体"/>
      <charset val="134"/>
    </font>
    <font>
      <b/>
      <sz val="14"/>
      <name val="仿宋_GB2312"/>
      <charset val="134"/>
    </font>
    <font>
      <b/>
      <sz val="11"/>
      <name val="仿宋_GB2312"/>
      <charset val="134"/>
    </font>
    <font>
      <b/>
      <sz val="12"/>
      <name val="仿宋_GB2312"/>
      <charset val="134"/>
    </font>
    <font>
      <b/>
      <sz val="14"/>
      <name val="Times New Roman"/>
      <charset val="134"/>
    </font>
    <font>
      <sz val="12"/>
      <name val="Times New Roman"/>
      <charset val="134"/>
    </font>
    <font>
      <b/>
      <sz val="12"/>
      <name val="Times New Roman"/>
      <charset val="134"/>
    </font>
    <font>
      <sz val="16"/>
      <color theme="1"/>
      <name val="Times New Roman"/>
      <charset val="134"/>
    </font>
    <font>
      <sz val="12"/>
      <name val="宋体"/>
      <charset val="134"/>
    </font>
    <font>
      <b/>
      <sz val="14"/>
      <name val="方正仿宋_GB2312"/>
      <charset val="134"/>
    </font>
    <font>
      <b/>
      <sz val="12"/>
      <name val="宋体"/>
      <charset val="134"/>
      <scheme val="minor"/>
    </font>
    <font>
      <sz val="12"/>
      <name val="宋体"/>
      <charset val="134"/>
      <scheme val="minor"/>
    </font>
    <font>
      <b/>
      <sz val="12"/>
      <name val="方正仿宋_GB2312"/>
      <charset val="134"/>
    </font>
    <font>
      <sz val="11"/>
      <color rgb="FFFF0000"/>
      <name val="Times New Roman"/>
      <charset val="134"/>
    </font>
    <font>
      <sz val="16"/>
      <color rgb="FFFF0000"/>
      <name val="Times New Roman"/>
      <charset val="134"/>
    </font>
    <font>
      <sz val="11"/>
      <color theme="1"/>
      <name val="仿宋_GB2312"/>
      <charset val="134"/>
    </font>
    <font>
      <sz val="16"/>
      <name val="方正仿宋_GB2312"/>
      <charset val="134"/>
    </font>
    <font>
      <sz val="26"/>
      <name val="Times New Roman"/>
      <charset val="134"/>
    </font>
    <font>
      <b/>
      <sz val="16"/>
      <name val="黑体"/>
      <charset val="134"/>
    </font>
    <font>
      <b/>
      <sz val="16"/>
      <name val="Times New Roman"/>
      <charset val="134"/>
    </font>
    <font>
      <b/>
      <sz val="16"/>
      <name val="宋体"/>
      <charset val="134"/>
    </font>
    <font>
      <b/>
      <sz val="16"/>
      <name val="方正仿宋_GB2312"/>
      <charset val="134"/>
    </font>
    <font>
      <sz val="16"/>
      <name val="Times New Roman"/>
      <charset val="134"/>
    </font>
    <font>
      <sz val="12"/>
      <name val="仿宋_GB2312"/>
      <charset val="134"/>
    </font>
    <font>
      <sz val="16"/>
      <name val="仿宋_GB2312"/>
      <charset val="134"/>
    </font>
    <font>
      <sz val="16"/>
      <name val="黑体"/>
      <charset val="134"/>
    </font>
    <font>
      <sz val="12"/>
      <color theme="3" tint="0.599993896298105"/>
      <name val="仿宋_GB2312"/>
      <charset val="134"/>
    </font>
    <font>
      <sz val="16"/>
      <name val="宋体"/>
      <charset val="134"/>
    </font>
    <font>
      <sz val="16"/>
      <color theme="1"/>
      <name val="宋体"/>
      <charset val="134"/>
      <scheme val="minor"/>
    </font>
    <font>
      <sz val="9"/>
      <name val="仿宋_GB2312"/>
      <charset val="134"/>
    </font>
    <font>
      <sz val="12"/>
      <color indexed="8"/>
      <name val="宋体"/>
      <charset val="134"/>
    </font>
    <font>
      <sz val="16"/>
      <color rgb="FF000000"/>
      <name val="Times New Roman"/>
      <charset val="134"/>
    </font>
    <font>
      <sz val="12"/>
      <color theme="1"/>
      <name val="Times New Roman"/>
      <charset val="134"/>
    </font>
    <font>
      <sz val="12"/>
      <color theme="1"/>
      <name val="仿宋_GB2312"/>
      <charset val="134"/>
    </font>
    <font>
      <sz val="16"/>
      <color theme="1"/>
      <name val="方正仿宋_GB2312"/>
      <charset val="134"/>
    </font>
    <font>
      <sz val="11"/>
      <color theme="1"/>
      <name val="方正仿宋_GB2312"/>
      <charset val="134"/>
    </font>
    <font>
      <sz val="16"/>
      <color rgb="FF000000"/>
      <name val="方正仿宋_GB2312"/>
      <charset val="134"/>
    </font>
    <font>
      <sz val="16"/>
      <color rgb="FF000000"/>
      <name val="方正仿宋_GB18030"/>
      <charset val="134"/>
    </font>
    <font>
      <sz val="16"/>
      <name val="仿宋"/>
      <charset val="134"/>
    </font>
    <font>
      <sz val="14"/>
      <name val="仿宋"/>
      <charset val="134"/>
    </font>
    <font>
      <sz val="14"/>
      <color rgb="FF000000"/>
      <name val="仿宋"/>
      <charset val="134"/>
    </font>
    <font>
      <b/>
      <sz val="16"/>
      <color rgb="FFFF0000"/>
      <name val="Times New Roman"/>
      <charset val="134"/>
    </font>
    <font>
      <sz val="12"/>
      <color rgb="FFFF0000"/>
      <name val="Times New Roman"/>
      <charset val="134"/>
    </font>
    <font>
      <sz val="16"/>
      <color rgb="FFFF0000"/>
      <name val="方正仿宋_GB2312"/>
      <charset val="134"/>
    </font>
    <font>
      <sz val="14"/>
      <name val="仿宋_GB2312"/>
      <charset val="134"/>
    </font>
    <font>
      <sz val="12"/>
      <name val="方正仿宋_GB18030"/>
      <charset val="134"/>
    </font>
    <font>
      <b/>
      <sz val="11"/>
      <name val="Times New Roman"/>
      <charset val="134"/>
    </font>
    <font>
      <sz val="11"/>
      <name val="Times New Roman"/>
      <charset val="134"/>
    </font>
    <font>
      <sz val="20"/>
      <color rgb="FFFF0000"/>
      <name val="宋体"/>
      <charset val="134"/>
    </font>
    <font>
      <sz val="20"/>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16"/>
      <color theme="1"/>
      <name val="仿宋_GB2312"/>
      <charset val="134"/>
    </font>
    <font>
      <sz val="16"/>
      <color rgb="FF000000"/>
      <name val="仿宋_GB2312"/>
      <charset val="134"/>
    </font>
    <font>
      <sz val="16"/>
      <color rgb="FFFF0000"/>
      <name val="仿宋_GB2312"/>
      <charset val="134"/>
    </font>
    <font>
      <b/>
      <sz val="16"/>
      <name val="仿宋_GB2312"/>
      <charset val="134"/>
    </font>
    <font>
      <sz val="26"/>
      <name val="黑体"/>
      <charset val="134"/>
    </font>
    <font>
      <sz val="12"/>
      <color rgb="FFFF0000"/>
      <name val="仿宋_GB2312"/>
      <charset val="134"/>
    </font>
    <font>
      <b/>
      <sz val="9"/>
      <name val="宋体"/>
      <charset val="134"/>
    </font>
    <font>
      <sz val="9"/>
      <name val="宋体"/>
      <charset val="134"/>
    </font>
  </fonts>
  <fills count="35">
    <fill>
      <patternFill patternType="none"/>
    </fill>
    <fill>
      <patternFill patternType="gray125"/>
    </fill>
    <fill>
      <patternFill patternType="solid">
        <fgColor theme="4" tint="0.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medium">
        <color auto="1"/>
      </left>
      <right style="medium">
        <color auto="1"/>
      </right>
      <top style="medium">
        <color auto="1"/>
      </top>
      <bottom style="medium">
        <color auto="1"/>
      </bottom>
      <diagonal/>
    </border>
    <border>
      <left/>
      <right style="thin">
        <color rgb="FF000000"/>
      </right>
      <top style="thin">
        <color rgb="FF000000"/>
      </top>
      <bottom style="thin">
        <color rgb="FF000000"/>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rgb="FF000000"/>
      </right>
      <top style="thin">
        <color rgb="FF000000"/>
      </top>
      <bottom style="medium">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0" fillId="4" borderId="23" applyNumberFormat="0" applyFont="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24" applyNumberFormat="0" applyFill="0" applyAlignment="0" applyProtection="0">
      <alignment vertical="center"/>
    </xf>
    <xf numFmtId="0" fontId="60" fillId="0" borderId="24" applyNumberFormat="0" applyFill="0" applyAlignment="0" applyProtection="0">
      <alignment vertical="center"/>
    </xf>
    <xf numFmtId="0" fontId="61" fillId="0" borderId="25" applyNumberFormat="0" applyFill="0" applyAlignment="0" applyProtection="0">
      <alignment vertical="center"/>
    </xf>
    <xf numFmtId="0" fontId="61" fillId="0" borderId="0" applyNumberFormat="0" applyFill="0" applyBorder="0" applyAlignment="0" applyProtection="0">
      <alignment vertical="center"/>
    </xf>
    <xf numFmtId="0" fontId="62" fillId="5" borderId="26" applyNumberFormat="0" applyAlignment="0" applyProtection="0">
      <alignment vertical="center"/>
    </xf>
    <xf numFmtId="0" fontId="63" fillId="6" borderId="27" applyNumberFormat="0" applyAlignment="0" applyProtection="0">
      <alignment vertical="center"/>
    </xf>
    <xf numFmtId="0" fontId="64" fillId="6" borderId="26" applyNumberFormat="0" applyAlignment="0" applyProtection="0">
      <alignment vertical="center"/>
    </xf>
    <xf numFmtId="0" fontId="65" fillId="7" borderId="28" applyNumberFormat="0" applyAlignment="0" applyProtection="0">
      <alignment vertical="center"/>
    </xf>
    <xf numFmtId="0" fontId="66" fillId="0" borderId="29" applyNumberFormat="0" applyFill="0" applyAlignment="0" applyProtection="0">
      <alignment vertical="center"/>
    </xf>
    <xf numFmtId="0" fontId="67" fillId="0" borderId="30" applyNumberFormat="0" applyFill="0" applyAlignment="0" applyProtection="0">
      <alignment vertical="center"/>
    </xf>
    <xf numFmtId="0" fontId="68" fillId="8" borderId="0" applyNumberFormat="0" applyBorder="0" applyAlignment="0" applyProtection="0">
      <alignment vertical="center"/>
    </xf>
    <xf numFmtId="0" fontId="69" fillId="9" borderId="0" applyNumberFormat="0" applyBorder="0" applyAlignment="0" applyProtection="0">
      <alignment vertical="center"/>
    </xf>
    <xf numFmtId="0" fontId="70" fillId="10" borderId="0" applyNumberFormat="0" applyBorder="0" applyAlignment="0" applyProtection="0">
      <alignment vertical="center"/>
    </xf>
    <xf numFmtId="0" fontId="71" fillId="11" borderId="0" applyNumberFormat="0" applyBorder="0" applyAlignment="0" applyProtection="0">
      <alignment vertical="center"/>
    </xf>
    <xf numFmtId="0" fontId="72" fillId="12" borderId="0" applyNumberFormat="0" applyBorder="0" applyAlignment="0" applyProtection="0">
      <alignment vertical="center"/>
    </xf>
    <xf numFmtId="0" fontId="72" fillId="13" borderId="0" applyNumberFormat="0" applyBorder="0" applyAlignment="0" applyProtection="0">
      <alignment vertical="center"/>
    </xf>
    <xf numFmtId="0" fontId="71" fillId="14" borderId="0" applyNumberFormat="0" applyBorder="0" applyAlignment="0" applyProtection="0">
      <alignment vertical="center"/>
    </xf>
    <xf numFmtId="0" fontId="71" fillId="15" borderId="0" applyNumberFormat="0" applyBorder="0" applyAlignment="0" applyProtection="0">
      <alignment vertical="center"/>
    </xf>
    <xf numFmtId="0" fontId="72" fillId="16" borderId="0" applyNumberFormat="0" applyBorder="0" applyAlignment="0" applyProtection="0">
      <alignment vertical="center"/>
    </xf>
    <xf numFmtId="0" fontId="72" fillId="17" borderId="0" applyNumberFormat="0" applyBorder="0" applyAlignment="0" applyProtection="0">
      <alignment vertical="center"/>
    </xf>
    <xf numFmtId="0" fontId="71" fillId="18" borderId="0" applyNumberFormat="0" applyBorder="0" applyAlignment="0" applyProtection="0">
      <alignment vertical="center"/>
    </xf>
    <xf numFmtId="0" fontId="71" fillId="19" borderId="0" applyNumberFormat="0" applyBorder="0" applyAlignment="0" applyProtection="0">
      <alignment vertical="center"/>
    </xf>
    <xf numFmtId="0" fontId="72" fillId="20" borderId="0" applyNumberFormat="0" applyBorder="0" applyAlignment="0" applyProtection="0">
      <alignment vertical="center"/>
    </xf>
    <xf numFmtId="0" fontId="72" fillId="21" borderId="0" applyNumberFormat="0" applyBorder="0" applyAlignment="0" applyProtection="0">
      <alignment vertical="center"/>
    </xf>
    <xf numFmtId="0" fontId="71" fillId="22" borderId="0" applyNumberFormat="0" applyBorder="0" applyAlignment="0" applyProtection="0">
      <alignment vertical="center"/>
    </xf>
    <xf numFmtId="0" fontId="71" fillId="23" borderId="0" applyNumberFormat="0" applyBorder="0" applyAlignment="0" applyProtection="0">
      <alignment vertical="center"/>
    </xf>
    <xf numFmtId="0" fontId="72" fillId="24" borderId="0" applyNumberFormat="0" applyBorder="0" applyAlignment="0" applyProtection="0">
      <alignment vertical="center"/>
    </xf>
    <xf numFmtId="0" fontId="72" fillId="25" borderId="0" applyNumberFormat="0" applyBorder="0" applyAlignment="0" applyProtection="0">
      <alignment vertical="center"/>
    </xf>
    <xf numFmtId="0" fontId="71" fillId="26" borderId="0" applyNumberFormat="0" applyBorder="0" applyAlignment="0" applyProtection="0">
      <alignment vertical="center"/>
    </xf>
    <xf numFmtId="0" fontId="71" fillId="27" borderId="0" applyNumberFormat="0" applyBorder="0" applyAlignment="0" applyProtection="0">
      <alignment vertical="center"/>
    </xf>
    <xf numFmtId="0" fontId="72" fillId="28" borderId="0" applyNumberFormat="0" applyBorder="0" applyAlignment="0" applyProtection="0">
      <alignment vertical="center"/>
    </xf>
    <xf numFmtId="0" fontId="72" fillId="29" borderId="0" applyNumberFormat="0" applyBorder="0" applyAlignment="0" applyProtection="0">
      <alignment vertical="center"/>
    </xf>
    <xf numFmtId="0" fontId="71" fillId="30" borderId="0" applyNumberFormat="0" applyBorder="0" applyAlignment="0" applyProtection="0">
      <alignment vertical="center"/>
    </xf>
    <xf numFmtId="0" fontId="71" fillId="31" borderId="0" applyNumberFormat="0" applyBorder="0" applyAlignment="0" applyProtection="0">
      <alignment vertical="center"/>
    </xf>
    <xf numFmtId="0" fontId="72" fillId="32" borderId="0" applyNumberFormat="0" applyBorder="0" applyAlignment="0" applyProtection="0">
      <alignment vertical="center"/>
    </xf>
    <xf numFmtId="0" fontId="72" fillId="33" borderId="0" applyNumberFormat="0" applyBorder="0" applyAlignment="0" applyProtection="0">
      <alignment vertical="center"/>
    </xf>
    <xf numFmtId="0" fontId="71" fillId="34" borderId="0" applyNumberFormat="0" applyBorder="0" applyAlignment="0" applyProtection="0">
      <alignment vertical="center"/>
    </xf>
    <xf numFmtId="0" fontId="12" fillId="0" borderId="0" applyProtection="0"/>
    <xf numFmtId="0" fontId="12" fillId="0" borderId="0"/>
    <xf numFmtId="0" fontId="73" fillId="0" borderId="0">
      <alignment vertical="center"/>
    </xf>
    <xf numFmtId="0" fontId="0" fillId="0" borderId="0">
      <alignment vertical="center"/>
    </xf>
  </cellStyleXfs>
  <cellXfs count="237">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xf>
    <xf numFmtId="0" fontId="1" fillId="2" borderId="0" xfId="0" applyFont="1" applyFill="1" applyAlignment="1">
      <alignment vertical="center"/>
    </xf>
    <xf numFmtId="0" fontId="2" fillId="2"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176" fontId="1" fillId="0" borderId="0" xfId="0" applyNumberFormat="1" applyFont="1" applyFill="1" applyAlignment="1">
      <alignment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176" fontId="3" fillId="0" borderId="0" xfId="0" applyNumberFormat="1"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176" fontId="4" fillId="0" borderId="0" xfId="0" applyNumberFormat="1"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176" fontId="7" fillId="0" borderId="9"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7" fillId="0" borderId="10" xfId="0" applyNumberFormat="1" applyFont="1" applyFill="1" applyBorder="1" applyAlignment="1">
      <alignment vertical="center" wrapText="1"/>
    </xf>
    <xf numFmtId="176" fontId="7" fillId="0" borderId="10"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9" fillId="0" borderId="9" xfId="0" applyFont="1" applyFill="1" applyBorder="1" applyAlignment="1">
      <alignment horizontal="center" vertical="center" wrapText="1"/>
    </xf>
    <xf numFmtId="176" fontId="9" fillId="0" borderId="9" xfId="0" applyNumberFormat="1" applyFont="1" applyFill="1" applyBorder="1" applyAlignment="1">
      <alignment horizontal="center" vertical="center" wrapText="1"/>
    </xf>
    <xf numFmtId="176" fontId="10" fillId="0" borderId="10" xfId="0" applyNumberFormat="1" applyFont="1" applyFill="1" applyBorder="1" applyAlignment="1">
      <alignment horizontal="center" vertical="center" wrapText="1"/>
    </xf>
    <xf numFmtId="0" fontId="11" fillId="0" borderId="14" xfId="0" applyFont="1" applyFill="1" applyBorder="1" applyAlignment="1">
      <alignment horizontal="center" vertical="top" wrapText="1"/>
    </xf>
    <xf numFmtId="9" fontId="2" fillId="0" borderId="0" xfId="0" applyNumberFormat="1" applyFont="1" applyFill="1" applyAlignment="1">
      <alignment horizontal="center" vertical="center"/>
    </xf>
    <xf numFmtId="0" fontId="7" fillId="2" borderId="1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9" fillId="2" borderId="9" xfId="0" applyFont="1" applyFill="1" applyBorder="1" applyAlignment="1">
      <alignment horizontal="center" vertical="center" wrapText="1"/>
    </xf>
    <xf numFmtId="176" fontId="9" fillId="2" borderId="9" xfId="0" applyNumberFormat="1" applyFont="1" applyFill="1" applyBorder="1" applyAlignment="1">
      <alignment horizontal="center" vertical="center" wrapText="1"/>
    </xf>
    <xf numFmtId="176" fontId="10" fillId="2" borderId="10" xfId="0" applyNumberFormat="1" applyFont="1" applyFill="1" applyBorder="1" applyAlignment="1">
      <alignment horizontal="center" vertical="center" wrapText="1"/>
    </xf>
    <xf numFmtId="0" fontId="11" fillId="2" borderId="16" xfId="0" applyFont="1" applyFill="1" applyBorder="1" applyAlignment="1">
      <alignment horizontal="center" vertical="center" wrapText="1"/>
    </xf>
    <xf numFmtId="9" fontId="2" fillId="2" borderId="0" xfId="0" applyNumberFormat="1" applyFont="1" applyFill="1" applyAlignment="1">
      <alignment horizontal="center" vertical="center"/>
    </xf>
    <xf numFmtId="0" fontId="8"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6" xfId="0" applyFont="1" applyFill="1" applyBorder="1" applyAlignment="1">
      <alignment horizontal="center" vertical="top" wrapText="1"/>
    </xf>
    <xf numFmtId="176" fontId="12" fillId="0" borderId="9" xfId="0"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11" fillId="2" borderId="16" xfId="0" applyFont="1" applyFill="1" applyBorder="1" applyAlignment="1">
      <alignment horizontal="center" vertical="top" wrapText="1"/>
    </xf>
    <xf numFmtId="9" fontId="1" fillId="0" borderId="0" xfId="0" applyNumberFormat="1" applyFont="1" applyFill="1" applyAlignment="1">
      <alignment vertical="center"/>
    </xf>
    <xf numFmtId="9" fontId="1" fillId="2" borderId="0" xfId="0" applyNumberFormat="1" applyFont="1" applyFill="1" applyAlignment="1">
      <alignment vertical="center"/>
    </xf>
    <xf numFmtId="0" fontId="9" fillId="2" borderId="12" xfId="0" applyFont="1" applyFill="1" applyBorder="1" applyAlignment="1">
      <alignment horizontal="center" vertical="center"/>
    </xf>
    <xf numFmtId="176" fontId="9" fillId="2" borderId="12" xfId="0" applyNumberFormat="1" applyFont="1" applyFill="1" applyBorder="1" applyAlignment="1">
      <alignment horizontal="center" vertical="center"/>
    </xf>
    <xf numFmtId="0" fontId="7" fillId="3" borderId="1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9" fillId="3" borderId="9" xfId="0" applyFont="1" applyFill="1" applyBorder="1" applyAlignment="1">
      <alignment horizontal="center" vertical="center" wrapText="1"/>
    </xf>
    <xf numFmtId="176" fontId="9" fillId="3" borderId="9" xfId="0" applyNumberFormat="1" applyFont="1" applyFill="1" applyBorder="1" applyAlignment="1">
      <alignment horizontal="center" vertical="center" wrapText="1"/>
    </xf>
    <xf numFmtId="176" fontId="10" fillId="3" borderId="10" xfId="0" applyNumberFormat="1" applyFont="1" applyFill="1" applyBorder="1" applyAlignment="1">
      <alignment horizontal="center" vertical="center" wrapText="1"/>
    </xf>
    <xf numFmtId="9" fontId="2" fillId="2" borderId="0" xfId="0" applyNumberFormat="1" applyFont="1" applyFill="1" applyAlignment="1">
      <alignment vertical="center"/>
    </xf>
    <xf numFmtId="0" fontId="9" fillId="0" borderId="9" xfId="0" applyFont="1" applyFill="1" applyBorder="1" applyAlignment="1">
      <alignment horizontal="center" vertical="center"/>
    </xf>
    <xf numFmtId="176" fontId="9" fillId="0" borderId="9" xfId="0" applyNumberFormat="1" applyFont="1" applyFill="1" applyBorder="1" applyAlignment="1">
      <alignment horizontal="center" vertical="center"/>
    </xf>
    <xf numFmtId="9" fontId="2" fillId="0" borderId="0" xfId="0" applyNumberFormat="1" applyFont="1" applyFill="1" applyAlignment="1">
      <alignment vertical="center"/>
    </xf>
    <xf numFmtId="0" fontId="7" fillId="0" borderId="17" xfId="0" applyFont="1" applyFill="1" applyBorder="1" applyAlignment="1">
      <alignment horizontal="center" vertical="center" wrapText="1"/>
    </xf>
    <xf numFmtId="177" fontId="9" fillId="0" borderId="18" xfId="0" applyNumberFormat="1" applyFont="1" applyFill="1" applyBorder="1" applyAlignment="1">
      <alignment horizontal="center" vertical="center" wrapText="1"/>
    </xf>
    <xf numFmtId="176" fontId="9" fillId="0" borderId="18"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176" fontId="9" fillId="0" borderId="12" xfId="0" applyNumberFormat="1" applyFont="1" applyFill="1" applyBorder="1" applyAlignment="1">
      <alignment horizontal="center" vertical="center"/>
    </xf>
    <xf numFmtId="0" fontId="9" fillId="0" borderId="12" xfId="0" applyFont="1" applyFill="1" applyBorder="1" applyAlignment="1">
      <alignment horizontal="center" vertical="center"/>
    </xf>
    <xf numFmtId="176" fontId="9" fillId="0" borderId="19" xfId="0" applyNumberFormat="1" applyFont="1" applyFill="1" applyBorder="1" applyAlignment="1">
      <alignment horizontal="center" vertical="center"/>
    </xf>
    <xf numFmtId="176" fontId="8" fillId="2" borderId="15" xfId="0" applyNumberFormat="1" applyFont="1" applyFill="1" applyBorder="1" applyAlignment="1">
      <alignment horizontal="center" vertical="center" wrapText="1"/>
    </xf>
    <xf numFmtId="177" fontId="9" fillId="2" borderId="18" xfId="0" applyNumberFormat="1" applyFont="1" applyFill="1" applyBorder="1" applyAlignment="1">
      <alignment horizontal="center" vertical="center" wrapText="1"/>
    </xf>
    <xf numFmtId="176" fontId="9" fillId="2" borderId="12" xfId="0" applyNumberFormat="1" applyFont="1" applyFill="1" applyBorder="1" applyAlignment="1">
      <alignment horizontal="center" vertical="center" wrapText="1"/>
    </xf>
    <xf numFmtId="176" fontId="9" fillId="2" borderId="9" xfId="0" applyNumberFormat="1" applyFont="1" applyFill="1" applyBorder="1" applyAlignment="1">
      <alignment horizontal="center" vertical="center"/>
    </xf>
    <xf numFmtId="176" fontId="9" fillId="2" borderId="19" xfId="0" applyNumberFormat="1" applyFont="1" applyFill="1" applyBorder="1" applyAlignment="1">
      <alignment horizontal="center" vertical="center"/>
    </xf>
    <xf numFmtId="0" fontId="9" fillId="0" borderId="12" xfId="0" applyFont="1" applyFill="1" applyBorder="1" applyAlignment="1">
      <alignment horizontal="center" vertical="center" wrapText="1"/>
    </xf>
    <xf numFmtId="176" fontId="9" fillId="0" borderId="12" xfId="0" applyNumberFormat="1" applyFont="1" applyFill="1" applyBorder="1" applyAlignment="1">
      <alignment horizontal="center" vertical="center" wrapText="1"/>
    </xf>
    <xf numFmtId="176" fontId="9" fillId="0" borderId="19" xfId="0" applyNumberFormat="1" applyFont="1" applyFill="1" applyBorder="1" applyAlignment="1">
      <alignment horizontal="center" vertical="center" wrapText="1"/>
    </xf>
    <xf numFmtId="9" fontId="12" fillId="0" borderId="9" xfId="0" applyNumberFormat="1" applyFont="1" applyFill="1" applyBorder="1" applyAlignment="1">
      <alignment horizontal="center" vertical="center" wrapText="1"/>
    </xf>
    <xf numFmtId="0" fontId="1" fillId="0" borderId="20"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176" fontId="8" fillId="0" borderId="21" xfId="0" applyNumberFormat="1" applyFont="1" applyFill="1" applyBorder="1" applyAlignment="1">
      <alignment horizontal="center" vertical="center" wrapText="1"/>
    </xf>
    <xf numFmtId="0" fontId="14" fillId="0" borderId="0" xfId="0" applyFont="1" applyFill="1"/>
    <xf numFmtId="0" fontId="15" fillId="2" borderId="0" xfId="0" applyFont="1" applyFill="1"/>
    <xf numFmtId="0" fontId="15" fillId="0" borderId="0" xfId="0" applyFont="1" applyFill="1"/>
    <xf numFmtId="0" fontId="0" fillId="0" borderId="0" xfId="0" applyFill="1"/>
    <xf numFmtId="0" fontId="14" fillId="2" borderId="0" xfId="0" applyFont="1" applyFill="1"/>
    <xf numFmtId="0" fontId="16" fillId="0" borderId="0" xfId="0" applyFont="1" applyFill="1"/>
    <xf numFmtId="0" fontId="17" fillId="0" borderId="0" xfId="0" applyFont="1" applyFill="1"/>
    <xf numFmtId="0" fontId="18" fillId="0" borderId="0" xfId="0" applyFont="1" applyFill="1" applyBorder="1" applyAlignment="1">
      <alignment horizontal="center" vertical="center"/>
    </xf>
    <xf numFmtId="0" fontId="0" fillId="2" borderId="0" xfId="0" applyFill="1"/>
    <xf numFmtId="0" fontId="19" fillId="0" borderId="0" xfId="0" applyFont="1" applyFill="1"/>
    <xf numFmtId="0" fontId="9" fillId="0" borderId="0" xfId="0" applyFont="1" applyFill="1"/>
    <xf numFmtId="0" fontId="15" fillId="0" borderId="0" xfId="0" applyFont="1" applyFill="1" applyAlignment="1">
      <alignment horizontal="center" vertical="center"/>
    </xf>
    <xf numFmtId="0" fontId="15" fillId="0" borderId="0" xfId="0" applyFont="1" applyFill="1" applyAlignment="1">
      <alignment horizontal="left" vertical="center" wrapText="1"/>
    </xf>
    <xf numFmtId="0" fontId="15" fillId="0" borderId="0" xfId="0" applyFont="1" applyFill="1" applyAlignment="1">
      <alignment horizontal="center" vertical="center" wrapText="1"/>
    </xf>
    <xf numFmtId="176" fontId="15" fillId="0" borderId="0" xfId="0" applyNumberFormat="1" applyFont="1" applyFill="1" applyAlignment="1">
      <alignment horizontal="center" vertical="center" wrapText="1"/>
    </xf>
    <xf numFmtId="0" fontId="20" fillId="0" borderId="0" xfId="0" applyFont="1" applyFill="1" applyAlignment="1">
      <alignment horizontal="center" vertical="center"/>
    </xf>
    <xf numFmtId="0" fontId="15" fillId="0" borderId="0" xfId="0" applyFont="1" applyFill="1" applyAlignment="1">
      <alignment wrapText="1"/>
    </xf>
    <xf numFmtId="0" fontId="21" fillId="0" borderId="0" xfId="0" applyFont="1" applyFill="1" applyAlignment="1">
      <alignment horizontal="center" vertical="center" wrapText="1"/>
    </xf>
    <xf numFmtId="0" fontId="21" fillId="0" borderId="0" xfId="0" applyFont="1" applyFill="1" applyAlignment="1">
      <alignment horizontal="center" vertical="center"/>
    </xf>
    <xf numFmtId="0" fontId="21" fillId="0" borderId="0" xfId="0" applyFont="1" applyFill="1" applyAlignment="1">
      <alignment horizontal="left" vertical="center" wrapText="1"/>
    </xf>
    <xf numFmtId="176" fontId="21" fillId="0" borderId="0" xfId="0" applyNumberFormat="1" applyFont="1" applyFill="1" applyAlignment="1">
      <alignment horizontal="center" vertical="center" wrapText="1"/>
    </xf>
    <xf numFmtId="0" fontId="9" fillId="0" borderId="0" xfId="0" applyFont="1" applyFill="1" applyAlignment="1">
      <alignment wrapText="1"/>
    </xf>
    <xf numFmtId="0" fontId="9" fillId="0" borderId="0" xfId="0" applyFont="1" applyFill="1" applyAlignment="1">
      <alignment horizontal="center" vertical="center"/>
    </xf>
    <xf numFmtId="0" fontId="12" fillId="0" borderId="0" xfId="0" applyFont="1" applyFill="1" applyAlignment="1">
      <alignment horizontal="left" vertical="center" wrapText="1"/>
    </xf>
    <xf numFmtId="0" fontId="9" fillId="0" borderId="0" xfId="0" applyFont="1" applyFill="1" applyAlignment="1">
      <alignment horizontal="center" vertical="center" wrapText="1"/>
    </xf>
    <xf numFmtId="176" fontId="9" fillId="0" borderId="0" xfId="0" applyNumberFormat="1" applyFont="1" applyFill="1" applyAlignment="1">
      <alignment horizontal="center" vertical="center" wrapText="1"/>
    </xf>
    <xf numFmtId="0" fontId="22"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176" fontId="23" fillId="0" borderId="12" xfId="0" applyNumberFormat="1" applyFont="1" applyFill="1" applyBorder="1" applyAlignment="1">
      <alignment horizontal="center" vertical="center" wrapText="1"/>
    </xf>
    <xf numFmtId="176" fontId="24" fillId="0" borderId="12" xfId="0" applyNumberFormat="1" applyFont="1" applyFill="1" applyBorder="1" applyAlignment="1">
      <alignment horizontal="center" vertical="center" wrapText="1"/>
    </xf>
    <xf numFmtId="176" fontId="22" fillId="0" borderId="12" xfId="0" applyNumberFormat="1"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5" fillId="0" borderId="12"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176" fontId="26" fillId="0" borderId="12" xfId="0" applyNumberFormat="1" applyFont="1" applyFill="1" applyBorder="1" applyAlignment="1">
      <alignment horizontal="center" vertical="center" wrapText="1"/>
    </xf>
    <xf numFmtId="0" fontId="1" fillId="0" borderId="12" xfId="0" applyFont="1" applyFill="1" applyBorder="1" applyAlignment="1">
      <alignment vertical="center" wrapText="1"/>
    </xf>
    <xf numFmtId="0" fontId="9" fillId="0" borderId="12" xfId="0" applyFont="1" applyFill="1" applyBorder="1" applyAlignment="1">
      <alignment vertical="center" wrapText="1"/>
    </xf>
    <xf numFmtId="0" fontId="20" fillId="0" borderId="12" xfId="0" applyFont="1" applyFill="1" applyBorder="1" applyAlignment="1">
      <alignment horizontal="center" vertical="center"/>
    </xf>
    <xf numFmtId="0" fontId="27" fillId="0" borderId="12" xfId="0" applyFont="1" applyFill="1" applyBorder="1" applyAlignment="1">
      <alignment vertical="center" wrapText="1"/>
    </xf>
    <xf numFmtId="0" fontId="23" fillId="0" borderId="12" xfId="0" applyFont="1" applyFill="1" applyBorder="1" applyAlignment="1">
      <alignment horizontal="center" vertical="center"/>
    </xf>
    <xf numFmtId="176" fontId="23" fillId="0" borderId="12" xfId="0" applyNumberFormat="1" applyFont="1" applyFill="1" applyBorder="1" applyAlignment="1">
      <alignment horizontal="center" vertical="center"/>
    </xf>
    <xf numFmtId="0" fontId="26" fillId="2" borderId="12" xfId="0" applyFont="1" applyFill="1" applyBorder="1" applyAlignment="1">
      <alignment horizontal="center" vertical="center"/>
    </xf>
    <xf numFmtId="0" fontId="26" fillId="2" borderId="12" xfId="0" applyFont="1" applyFill="1" applyBorder="1" applyAlignment="1">
      <alignment horizontal="center" vertical="center" wrapText="1"/>
    </xf>
    <xf numFmtId="0" fontId="28" fillId="2" borderId="12" xfId="0" applyFont="1" applyFill="1" applyBorder="1" applyAlignment="1">
      <alignment horizontal="left" vertical="center" wrapText="1"/>
    </xf>
    <xf numFmtId="176" fontId="26" fillId="2" borderId="12" xfId="0" applyNumberFormat="1" applyFont="1" applyFill="1" applyBorder="1" applyAlignment="1">
      <alignment horizontal="center" vertical="center" wrapText="1"/>
    </xf>
    <xf numFmtId="0" fontId="27" fillId="2" borderId="12" xfId="0" applyFont="1" applyFill="1" applyBorder="1" applyAlignment="1">
      <alignment vertical="center" wrapText="1"/>
    </xf>
    <xf numFmtId="0" fontId="9" fillId="2" borderId="12" xfId="0" applyFont="1" applyFill="1" applyBorder="1" applyAlignment="1">
      <alignment vertical="center" wrapText="1"/>
    </xf>
    <xf numFmtId="0" fontId="20" fillId="2" borderId="12" xfId="0" applyFont="1" applyFill="1" applyBorder="1" applyAlignment="1">
      <alignment horizontal="center" vertical="center"/>
    </xf>
    <xf numFmtId="0" fontId="26" fillId="2" borderId="12" xfId="0" applyFont="1" applyFill="1" applyBorder="1" applyAlignment="1">
      <alignment horizontal="left" vertical="center" wrapText="1"/>
    </xf>
    <xf numFmtId="0" fontId="29" fillId="2" borderId="12" xfId="0" applyFont="1" applyFill="1" applyBorder="1" applyAlignment="1">
      <alignment horizontal="center" vertical="center" wrapText="1"/>
    </xf>
    <xf numFmtId="0" fontId="28" fillId="2" borderId="12" xfId="0" applyFont="1" applyFill="1" applyBorder="1" applyAlignment="1">
      <alignment horizontal="center" vertical="center"/>
    </xf>
    <xf numFmtId="0" fontId="23" fillId="0" borderId="12" xfId="0" applyFont="1" applyFill="1" applyBorder="1" applyAlignment="1">
      <alignment horizontal="left" vertical="center" wrapText="1"/>
    </xf>
    <xf numFmtId="0" fontId="10" fillId="0" borderId="12" xfId="0" applyFont="1" applyFill="1" applyBorder="1" applyAlignment="1">
      <alignment vertical="center" wrapText="1"/>
    </xf>
    <xf numFmtId="0" fontId="23" fillId="0" borderId="12" xfId="0" applyFont="1" applyFill="1" applyBorder="1" applyAlignment="1">
      <alignment horizontal="center"/>
    </xf>
    <xf numFmtId="0" fontId="28" fillId="0" borderId="12" xfId="0" applyFont="1" applyFill="1" applyBorder="1" applyAlignment="1">
      <alignment horizontal="left" vertical="center" wrapText="1"/>
    </xf>
    <xf numFmtId="0" fontId="12" fillId="0" borderId="12" xfId="0" applyFont="1" applyFill="1" applyBorder="1" applyAlignment="1">
      <alignment vertical="center" wrapText="1"/>
    </xf>
    <xf numFmtId="0" fontId="30" fillId="0" borderId="12" xfId="0" applyFont="1" applyFill="1" applyBorder="1" applyAlignment="1">
      <alignment vertical="center" wrapText="1"/>
    </xf>
    <xf numFmtId="0" fontId="28" fillId="0" borderId="12" xfId="0" applyFont="1" applyFill="1" applyBorder="1" applyAlignment="1">
      <alignment horizontal="center" vertical="center"/>
    </xf>
    <xf numFmtId="176" fontId="31" fillId="0" borderId="12" xfId="0" applyNumberFormat="1" applyFont="1" applyFill="1" applyBorder="1" applyAlignment="1">
      <alignment horizontal="center" vertical="center" wrapText="1"/>
    </xf>
    <xf numFmtId="0" fontId="32" fillId="0" borderId="0" xfId="0" applyFont="1" applyFill="1"/>
    <xf numFmtId="0" fontId="26" fillId="0" borderId="12" xfId="0" applyFont="1" applyFill="1" applyBorder="1" applyAlignment="1">
      <alignment horizontal="left" vertical="center"/>
    </xf>
    <xf numFmtId="0" fontId="12" fillId="2" borderId="12" xfId="0" applyFont="1" applyFill="1" applyBorder="1" applyAlignment="1">
      <alignment vertical="center" wrapText="1"/>
    </xf>
    <xf numFmtId="0" fontId="33" fillId="2" borderId="12" xfId="0" applyFont="1" applyFill="1" applyBorder="1" applyAlignment="1">
      <alignment vertical="center" wrapText="1"/>
    </xf>
    <xf numFmtId="0" fontId="26" fillId="2" borderId="12" xfId="0" applyFont="1" applyFill="1" applyBorder="1" applyAlignment="1">
      <alignment horizontal="left" vertical="center"/>
    </xf>
    <xf numFmtId="0" fontId="31" fillId="2" borderId="12"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12" xfId="0" applyFont="1" applyFill="1" applyBorder="1" applyAlignment="1">
      <alignment horizontal="center"/>
    </xf>
    <xf numFmtId="0" fontId="23" fillId="2" borderId="12" xfId="0" applyFont="1" applyFill="1" applyBorder="1" applyAlignment="1">
      <alignment horizontal="left" vertical="center" wrapText="1"/>
    </xf>
    <xf numFmtId="176" fontId="23" fillId="2" borderId="12" xfId="0" applyNumberFormat="1" applyFont="1" applyFill="1" applyBorder="1" applyAlignment="1">
      <alignment horizontal="center" vertical="center"/>
    </xf>
    <xf numFmtId="176" fontId="23" fillId="2" borderId="12" xfId="0" applyNumberFormat="1" applyFont="1" applyFill="1" applyBorder="1" applyAlignment="1">
      <alignment horizontal="center" vertical="center" wrapText="1"/>
    </xf>
    <xf numFmtId="0" fontId="10" fillId="2" borderId="12" xfId="0" applyFont="1" applyFill="1" applyBorder="1" applyAlignment="1">
      <alignment vertical="center" wrapText="1"/>
    </xf>
    <xf numFmtId="176" fontId="26" fillId="2" borderId="12" xfId="0" applyNumberFormat="1" applyFont="1" applyFill="1" applyBorder="1" applyAlignment="1">
      <alignment horizontal="center" vertical="center"/>
    </xf>
    <xf numFmtId="0" fontId="31" fillId="2" borderId="12"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28" fillId="0" borderId="12" xfId="0" applyFont="1" applyFill="1" applyBorder="1" applyAlignment="1">
      <alignment horizontal="left" vertical="center"/>
    </xf>
    <xf numFmtId="0" fontId="34" fillId="0" borderId="12" xfId="51" applyFont="1" applyFill="1" applyBorder="1" applyAlignment="1">
      <alignment horizontal="left" vertical="center" wrapText="1"/>
    </xf>
    <xf numFmtId="9" fontId="34" fillId="0" borderId="12" xfId="3" applyFont="1" applyFill="1" applyBorder="1" applyAlignment="1" applyProtection="1">
      <alignment horizontal="left" vertical="center" wrapText="1"/>
    </xf>
    <xf numFmtId="0" fontId="12" fillId="2" borderId="1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9" fillId="2" borderId="12" xfId="0" applyFont="1" applyFill="1" applyBorder="1" applyAlignment="1">
      <alignment vertical="center"/>
    </xf>
    <xf numFmtId="0" fontId="35" fillId="0" borderId="12" xfId="0" applyFont="1" applyFill="1" applyBorder="1" applyAlignment="1" applyProtection="1">
      <alignment horizontal="center" vertical="center" wrapText="1"/>
    </xf>
    <xf numFmtId="0" fontId="3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1" fillId="0" borderId="12" xfId="51" applyFont="1" applyFill="1" applyBorder="1" applyAlignment="1" applyProtection="1">
      <alignment horizontal="center" vertical="center" wrapText="1"/>
    </xf>
    <xf numFmtId="0" fontId="29" fillId="0" borderId="12" xfId="0" applyFont="1" applyFill="1" applyBorder="1" applyAlignment="1">
      <alignment horizontal="center" vertical="center" wrapText="1"/>
    </xf>
    <xf numFmtId="0" fontId="36" fillId="0" borderId="12" xfId="0" applyFont="1" applyFill="1" applyBorder="1" applyAlignment="1">
      <alignment vertical="center" wrapText="1"/>
    </xf>
    <xf numFmtId="0" fontId="37" fillId="0" borderId="12" xfId="0" applyFont="1" applyFill="1" applyBorder="1" applyAlignment="1">
      <alignment vertical="center" wrapText="1"/>
    </xf>
    <xf numFmtId="0" fontId="38" fillId="0" borderId="12" xfId="51" applyFont="1" applyFill="1" applyBorder="1" applyAlignment="1" applyProtection="1">
      <alignment horizontal="center" vertical="center" wrapText="1"/>
    </xf>
    <xf numFmtId="0" fontId="20" fillId="0" borderId="12" xfId="0" applyFont="1" applyFill="1" applyBorder="1" applyAlignment="1">
      <alignment horizontal="left" vertical="center" wrapText="1"/>
    </xf>
    <xf numFmtId="0" fontId="20" fillId="0" borderId="12" xfId="0" applyFont="1" applyFill="1" applyBorder="1" applyAlignment="1">
      <alignment horizontal="center" vertical="center" wrapText="1"/>
    </xf>
    <xf numFmtId="176" fontId="20" fillId="0" borderId="12" xfId="0" applyNumberFormat="1" applyFont="1" applyFill="1" applyBorder="1" applyAlignment="1">
      <alignment horizontal="center" vertical="center" wrapText="1"/>
    </xf>
    <xf numFmtId="0" fontId="20" fillId="0" borderId="12" xfId="0" applyFont="1" applyFill="1" applyBorder="1" applyAlignment="1">
      <alignment wrapText="1"/>
    </xf>
    <xf numFmtId="0" fontId="39" fillId="0" borderId="12" xfId="0" applyFont="1" applyFill="1" applyBorder="1" applyAlignment="1">
      <alignment horizontal="left" vertical="center" wrapText="1"/>
    </xf>
    <xf numFmtId="0" fontId="40" fillId="0" borderId="12" xfId="0" applyFont="1" applyFill="1" applyBorder="1" applyAlignment="1" applyProtection="1">
      <alignment horizontal="left" vertical="center" wrapText="1"/>
    </xf>
    <xf numFmtId="176" fontId="20" fillId="0" borderId="12" xfId="0" applyNumberFormat="1" applyFont="1" applyFill="1" applyBorder="1" applyAlignment="1">
      <alignment horizontal="center" vertical="center"/>
    </xf>
    <xf numFmtId="0" fontId="38" fillId="0" borderId="12" xfId="0" applyFont="1" applyFill="1" applyBorder="1" applyAlignment="1">
      <alignment horizontal="left" vertical="center" wrapText="1"/>
    </xf>
    <xf numFmtId="0" fontId="40" fillId="0" borderId="8" xfId="0" applyFont="1" applyFill="1" applyBorder="1" applyAlignment="1" applyProtection="1">
      <alignment horizontal="left" vertical="center" wrapText="1"/>
    </xf>
    <xf numFmtId="176" fontId="25" fillId="0" borderId="12" xfId="0" applyNumberFormat="1" applyFont="1" applyFill="1" applyBorder="1" applyAlignment="1">
      <alignment horizontal="center" vertical="center"/>
    </xf>
    <xf numFmtId="0" fontId="2" fillId="0" borderId="12" xfId="0" applyFont="1" applyFill="1" applyBorder="1" applyAlignment="1">
      <alignment horizontal="center" vertical="center" wrapText="1"/>
    </xf>
    <xf numFmtId="0" fontId="41" fillId="0" borderId="12" xfId="0" applyFont="1" applyFill="1" applyBorder="1" applyAlignment="1" applyProtection="1">
      <alignment horizontal="left" vertical="center" wrapText="1"/>
    </xf>
    <xf numFmtId="0" fontId="42" fillId="0" borderId="12" xfId="0" applyFont="1" applyFill="1" applyBorder="1" applyAlignment="1">
      <alignment horizontal="left" vertical="center"/>
    </xf>
    <xf numFmtId="0" fontId="43" fillId="0" borderId="12" xfId="0" applyFont="1" applyFill="1" applyBorder="1" applyAlignment="1">
      <alignment vertical="center" wrapText="1"/>
    </xf>
    <xf numFmtId="0" fontId="42" fillId="0" borderId="12" xfId="0" applyFont="1" applyFill="1" applyBorder="1" applyAlignment="1">
      <alignment horizontal="center" vertical="center" wrapText="1"/>
    </xf>
    <xf numFmtId="0" fontId="42" fillId="0" borderId="12" xfId="0" applyFont="1" applyFill="1" applyBorder="1" applyAlignment="1">
      <alignment vertical="center" wrapText="1"/>
    </xf>
    <xf numFmtId="0" fontId="44" fillId="0" borderId="12" xfId="0" applyFont="1" applyFill="1" applyBorder="1" applyAlignment="1" applyProtection="1">
      <alignment horizontal="center" vertical="center" wrapText="1"/>
    </xf>
    <xf numFmtId="0" fontId="10" fillId="0" borderId="12" xfId="0" applyFont="1" applyFill="1" applyBorder="1"/>
    <xf numFmtId="0" fontId="10" fillId="0" borderId="12" xfId="0" applyFont="1" applyFill="1" applyBorder="1" applyAlignment="1"/>
    <xf numFmtId="0" fontId="12" fillId="3" borderId="12" xfId="0" applyFont="1" applyFill="1" applyBorder="1" applyAlignment="1">
      <alignment vertical="center" wrapText="1"/>
    </xf>
    <xf numFmtId="0" fontId="31" fillId="0" borderId="12" xfId="0" applyFont="1" applyFill="1" applyBorder="1" applyAlignment="1">
      <alignment horizontal="left" vertical="center" wrapText="1"/>
    </xf>
    <xf numFmtId="0" fontId="35" fillId="0" borderId="12" xfId="0" applyFont="1" applyFill="1" applyBorder="1" applyAlignment="1">
      <alignment horizontal="left" vertical="center" wrapText="1"/>
    </xf>
    <xf numFmtId="0" fontId="18" fillId="0" borderId="12" xfId="0" applyFont="1" applyFill="1" applyBorder="1" applyAlignment="1">
      <alignment horizontal="center" vertical="center"/>
    </xf>
    <xf numFmtId="0" fontId="18" fillId="0" borderId="12" xfId="0" applyFont="1" applyFill="1" applyBorder="1" applyAlignment="1">
      <alignment horizontal="center" vertical="center" wrapText="1"/>
    </xf>
    <xf numFmtId="0" fontId="18" fillId="0" borderId="12" xfId="0" applyFont="1" applyFill="1" applyBorder="1" applyAlignment="1">
      <alignment horizontal="left" vertical="center" wrapText="1"/>
    </xf>
    <xf numFmtId="176" fontId="18" fillId="0" borderId="12" xfId="0" applyNumberFormat="1" applyFont="1" applyFill="1" applyBorder="1" applyAlignment="1">
      <alignment horizontal="center" vertical="center" wrapText="1"/>
    </xf>
    <xf numFmtId="176" fontId="18" fillId="0" borderId="12" xfId="0" applyNumberFormat="1" applyFont="1" applyFill="1" applyBorder="1" applyAlignment="1">
      <alignment horizontal="center" vertical="center"/>
    </xf>
    <xf numFmtId="176" fontId="45" fillId="0" borderId="12" xfId="0" applyNumberFormat="1" applyFont="1" applyFill="1" applyBorder="1" applyAlignment="1">
      <alignment horizontal="center" vertical="center"/>
    </xf>
    <xf numFmtId="0" fontId="46" fillId="0" borderId="12" xfId="0" applyFont="1" applyFill="1" applyBorder="1" applyAlignment="1">
      <alignment vertical="center" wrapText="1"/>
    </xf>
    <xf numFmtId="0" fontId="47" fillId="0" borderId="12" xfId="0" applyFont="1" applyFill="1" applyBorder="1" applyAlignment="1">
      <alignment horizontal="center" vertical="center"/>
    </xf>
    <xf numFmtId="0" fontId="18" fillId="0" borderId="0" xfId="0" applyFont="1" applyFill="1"/>
    <xf numFmtId="0" fontId="23" fillId="0" borderId="22" xfId="0" applyFont="1" applyFill="1" applyBorder="1" applyAlignment="1">
      <alignment horizontal="center" vertical="center"/>
    </xf>
    <xf numFmtId="0" fontId="23" fillId="0" borderId="22" xfId="0" applyFont="1" applyFill="1" applyBorder="1" applyAlignment="1">
      <alignment horizontal="center"/>
    </xf>
    <xf numFmtId="0" fontId="23" fillId="0" borderId="22" xfId="0" applyFont="1" applyFill="1" applyBorder="1" applyAlignment="1">
      <alignment horizontal="left" vertical="center" wrapText="1"/>
    </xf>
    <xf numFmtId="176" fontId="23" fillId="0" borderId="22" xfId="0" applyNumberFormat="1" applyFont="1" applyFill="1" applyBorder="1" applyAlignment="1">
      <alignment horizontal="center" vertical="center" wrapText="1"/>
    </xf>
    <xf numFmtId="0" fontId="10" fillId="0" borderId="22" xfId="0" applyFont="1" applyFill="1" applyBorder="1" applyAlignment="1">
      <alignment vertical="center" wrapText="1"/>
    </xf>
    <xf numFmtId="0" fontId="20" fillId="0" borderId="22" xfId="0" applyFont="1" applyFill="1" applyBorder="1" applyAlignment="1">
      <alignment horizontal="center" vertical="center"/>
    </xf>
    <xf numFmtId="0" fontId="26" fillId="0" borderId="22" xfId="0" applyFont="1" applyFill="1" applyBorder="1" applyAlignment="1">
      <alignment horizontal="center" vertical="center"/>
    </xf>
    <xf numFmtId="0" fontId="48" fillId="0" borderId="12" xfId="0" applyFont="1" applyFill="1" applyBorder="1" applyAlignment="1">
      <alignment vertical="center" wrapText="1"/>
    </xf>
    <xf numFmtId="0" fontId="28" fillId="0" borderId="12" xfId="0" applyFont="1" applyFill="1" applyBorder="1" applyAlignment="1">
      <alignment horizontal="center" vertical="center" wrapText="1"/>
    </xf>
    <xf numFmtId="176" fontId="31" fillId="2" borderId="12" xfId="0" applyNumberFormat="1" applyFont="1" applyFill="1" applyBorder="1" applyAlignment="1">
      <alignment horizontal="center" vertical="center" wrapText="1"/>
    </xf>
    <xf numFmtId="0" fontId="31" fillId="2" borderId="12" xfId="0" applyFont="1" applyFill="1" applyBorder="1" applyAlignment="1">
      <alignment horizontal="center" vertical="center" wrapText="1"/>
    </xf>
    <xf numFmtId="176" fontId="28" fillId="0" borderId="12" xfId="0" applyNumberFormat="1" applyFont="1" applyFill="1" applyBorder="1" applyAlignment="1">
      <alignment horizontal="center" vertical="center" wrapText="1"/>
    </xf>
    <xf numFmtId="0" fontId="49" fillId="0" borderId="12" xfId="0" applyFont="1" applyFill="1" applyBorder="1" applyAlignment="1">
      <alignment vertical="center" wrapText="1"/>
    </xf>
    <xf numFmtId="0" fontId="23" fillId="0" borderId="17" xfId="0" applyFont="1" applyFill="1" applyBorder="1" applyAlignment="1">
      <alignment horizontal="center" vertical="center"/>
    </xf>
    <xf numFmtId="0" fontId="10" fillId="0" borderId="17" xfId="0" applyFont="1" applyFill="1" applyBorder="1" applyAlignment="1">
      <alignment vertical="center" wrapText="1"/>
    </xf>
    <xf numFmtId="0" fontId="26" fillId="0" borderId="17" xfId="0" applyFont="1" applyFill="1" applyBorder="1" applyAlignment="1">
      <alignment horizontal="center" vertical="center"/>
    </xf>
    <xf numFmtId="0" fontId="23" fillId="0" borderId="17" xfId="0" applyFont="1" applyFill="1" applyBorder="1" applyAlignment="1">
      <alignment horizontal="center"/>
    </xf>
    <xf numFmtId="176" fontId="23" fillId="0" borderId="17" xfId="0" applyNumberFormat="1" applyFont="1" applyFill="1" applyBorder="1" applyAlignment="1">
      <alignment horizontal="center" vertical="center"/>
    </xf>
    <xf numFmtId="176" fontId="26" fillId="0" borderId="17" xfId="0" applyNumberFormat="1" applyFont="1" applyFill="1" applyBorder="1" applyAlignment="1">
      <alignment horizontal="center" vertical="center" wrapText="1"/>
    </xf>
    <xf numFmtId="0" fontId="23" fillId="0" borderId="17" xfId="0" applyFont="1" applyFill="1" applyBorder="1" applyAlignment="1">
      <alignment horizontal="left" vertical="center" wrapText="1"/>
    </xf>
    <xf numFmtId="176" fontId="23" fillId="0" borderId="17" xfId="0" applyNumberFormat="1" applyFont="1" applyFill="1" applyBorder="1" applyAlignment="1">
      <alignment horizontal="center" vertical="center" wrapText="1"/>
    </xf>
    <xf numFmtId="0" fontId="50" fillId="0" borderId="17" xfId="0" applyFont="1" applyFill="1" applyBorder="1" applyAlignment="1">
      <alignment horizontal="center" vertical="center" wrapText="1"/>
    </xf>
    <xf numFmtId="178" fontId="23" fillId="0" borderId="12" xfId="0" applyNumberFormat="1" applyFont="1" applyFill="1" applyBorder="1" applyAlignment="1">
      <alignment horizontal="left" vertical="center" wrapText="1"/>
    </xf>
    <xf numFmtId="0" fontId="51" fillId="0" borderId="12" xfId="0" applyFont="1" applyFill="1" applyBorder="1" applyAlignment="1">
      <alignment horizontal="center" vertical="center" wrapText="1"/>
    </xf>
    <xf numFmtId="0" fontId="52" fillId="0" borderId="12" xfId="0" applyFont="1" applyFill="1" applyBorder="1" applyAlignment="1">
      <alignment horizontal="left" vertical="top" wrapText="1"/>
    </xf>
    <xf numFmtId="0" fontId="53" fillId="0" borderId="12" xfId="0" applyFont="1" applyFill="1" applyBorder="1" applyAlignment="1">
      <alignment horizontal="left" vertical="top"/>
    </xf>
    <xf numFmtId="0" fontId="53" fillId="0" borderId="12" xfId="0" applyFont="1" applyFill="1" applyBorder="1" applyAlignment="1">
      <alignment horizontal="left" vertical="top" wrapText="1"/>
    </xf>
    <xf numFmtId="176" fontId="53" fillId="0" borderId="12" xfId="0" applyNumberFormat="1" applyFont="1" applyFill="1" applyBorder="1" applyAlignment="1">
      <alignment horizontal="left" vertical="top"/>
    </xf>
    <xf numFmtId="0" fontId="14" fillId="0" borderId="0" xfId="0" applyFont="1" applyFill="1" applyBorder="1" applyAlignment="1">
      <alignment horizontal="center" vertical="center"/>
    </xf>
    <xf numFmtId="0" fontId="14" fillId="0" borderId="0" xfId="0" applyFont="1" applyFill="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6" xfId="49"/>
    <cellStyle name="常规 5" xfId="50"/>
    <cellStyle name="常规 2" xfId="51"/>
    <cellStyle name="常规 4" xfId="52"/>
  </cellStyles>
  <tableStyles count="0" defaultTableStyle="TableStyleMedium2" defaultPivotStyle="PivotStyleMedium9"/>
  <colors>
    <mruColors>
      <color rgb="006666FF"/>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7"/>
  <sheetViews>
    <sheetView zoomScale="90" zoomScaleNormal="90" workbookViewId="0">
      <pane xSplit="4" ySplit="3" topLeftCell="E90" activePane="bottomRight" state="frozen"/>
      <selection/>
      <selection pane="topRight"/>
      <selection pane="bottomLeft"/>
      <selection pane="bottomRight" activeCell="S93" sqref="S93:S98"/>
    </sheetView>
  </sheetViews>
  <sheetFormatPr defaultColWidth="9" defaultRowHeight="20.25"/>
  <cols>
    <col min="1" max="1" width="6.84166666666667" style="94" customWidth="1"/>
    <col min="2" max="2" width="16.7083333333333" style="95" customWidth="1"/>
    <col min="3" max="3" width="13.625" style="95" customWidth="1"/>
    <col min="4" max="4" width="14.5" style="86" customWidth="1"/>
    <col min="5" max="5" width="38.475" style="96" customWidth="1"/>
    <col min="6" max="6" width="13.1916666666667" style="97" customWidth="1"/>
    <col min="7" max="11" width="10.1416666666667" style="97" customWidth="1"/>
    <col min="12" max="14" width="10.1416666666667" style="98" customWidth="1"/>
    <col min="15" max="15" width="10.125" style="98" customWidth="1"/>
    <col min="16" max="18" width="10.55" style="98" customWidth="1"/>
    <col min="19" max="19" width="19.7" style="98" customWidth="1"/>
    <col min="20" max="20" width="50.875" style="97" customWidth="1"/>
    <col min="21" max="21" width="68.375" style="97" customWidth="1"/>
    <col min="22" max="22" width="14.8583333333333" style="99" customWidth="1"/>
    <col min="23" max="23" width="25.825" style="100" customWidth="1"/>
    <col min="24" max="24" width="33.75" style="86" customWidth="1"/>
    <col min="25" max="25" width="39.1666666666667" style="86" customWidth="1"/>
    <col min="26" max="16384" width="9" style="86"/>
  </cols>
  <sheetData>
    <row r="1" ht="34" customHeight="1" spans="1:24">
      <c r="A1" s="101" t="s">
        <v>0</v>
      </c>
      <c r="B1" s="102"/>
      <c r="C1" s="102"/>
      <c r="D1" s="102"/>
      <c r="E1" s="103"/>
      <c r="F1" s="101"/>
      <c r="G1" s="101"/>
      <c r="H1" s="101"/>
      <c r="I1" s="101"/>
      <c r="J1" s="101"/>
      <c r="K1" s="101"/>
      <c r="L1" s="104"/>
      <c r="M1" s="104"/>
      <c r="N1" s="104"/>
      <c r="O1" s="104"/>
      <c r="P1" s="104"/>
      <c r="Q1" s="104"/>
      <c r="R1" s="104"/>
      <c r="S1" s="104"/>
      <c r="T1" s="101"/>
      <c r="U1" s="101"/>
      <c r="W1" s="105"/>
    </row>
    <row r="2" ht="15" customHeight="1" spans="1:24">
      <c r="B2" s="106"/>
      <c r="C2" s="106"/>
      <c r="D2" s="94"/>
      <c r="E2" s="107"/>
      <c r="F2" s="108"/>
      <c r="G2" s="108"/>
      <c r="H2" s="108"/>
      <c r="I2" s="108"/>
      <c r="J2" s="108"/>
      <c r="K2" s="108"/>
      <c r="L2" s="109"/>
      <c r="M2" s="109"/>
      <c r="N2" s="109"/>
      <c r="O2" s="109"/>
      <c r="P2" s="109"/>
      <c r="Q2" s="109"/>
      <c r="R2" s="109"/>
      <c r="S2" s="109"/>
      <c r="T2" s="108"/>
      <c r="U2" s="108" t="s">
        <v>1</v>
      </c>
      <c r="W2" s="105"/>
    </row>
    <row r="3" s="84" customFormat="1" ht="41.25" customHeight="1" spans="1:24">
      <c r="A3" s="110" t="s">
        <v>2</v>
      </c>
      <c r="B3" s="110" t="s">
        <v>3</v>
      </c>
      <c r="C3" s="110" t="s">
        <v>4</v>
      </c>
      <c r="D3" s="110" t="s">
        <v>5</v>
      </c>
      <c r="E3" s="111" t="s">
        <v>6</v>
      </c>
      <c r="F3" s="111" t="s">
        <v>7</v>
      </c>
      <c r="G3" s="111" t="s">
        <v>8</v>
      </c>
      <c r="H3" s="111" t="s">
        <v>9</v>
      </c>
      <c r="I3" s="111" t="s">
        <v>10</v>
      </c>
      <c r="J3" s="111" t="s">
        <v>11</v>
      </c>
      <c r="K3" s="111" t="s">
        <v>12</v>
      </c>
      <c r="L3" s="112" t="s">
        <v>13</v>
      </c>
      <c r="M3" s="112" t="s">
        <v>14</v>
      </c>
      <c r="N3" s="113" t="s">
        <v>15</v>
      </c>
      <c r="O3" s="113" t="s">
        <v>16</v>
      </c>
      <c r="P3" s="113" t="s">
        <v>17</v>
      </c>
      <c r="Q3" s="113" t="s">
        <v>18</v>
      </c>
      <c r="R3" s="113" t="s">
        <v>19</v>
      </c>
      <c r="S3" s="114" t="s">
        <v>20</v>
      </c>
      <c r="T3" s="115" t="s">
        <v>21</v>
      </c>
      <c r="U3" s="116" t="s">
        <v>22</v>
      </c>
      <c r="V3" s="117" t="s">
        <v>23</v>
      </c>
      <c r="W3" s="111"/>
    </row>
    <row r="4" ht="44" customHeight="1" spans="1:24">
      <c r="A4" s="118">
        <v>1</v>
      </c>
      <c r="B4" s="118" t="s">
        <v>24</v>
      </c>
      <c r="C4" s="118" t="s">
        <v>25</v>
      </c>
      <c r="D4" s="118" t="s">
        <v>26</v>
      </c>
      <c r="E4" s="119" t="s">
        <v>27</v>
      </c>
      <c r="F4" s="120">
        <v>27</v>
      </c>
      <c r="G4" s="121">
        <v>0</v>
      </c>
      <c r="H4" s="121">
        <v>0</v>
      </c>
      <c r="I4" s="121">
        <v>0</v>
      </c>
      <c r="J4" s="121">
        <v>0</v>
      </c>
      <c r="K4" s="121">
        <v>0</v>
      </c>
      <c r="L4" s="121">
        <v>0</v>
      </c>
      <c r="M4" s="121">
        <v>0</v>
      </c>
      <c r="N4" s="121">
        <v>27</v>
      </c>
      <c r="O4" s="121"/>
      <c r="P4" s="121"/>
      <c r="Q4" s="121"/>
      <c r="R4" s="121"/>
      <c r="S4" s="121">
        <f>SUM(G4:R4)</f>
        <v>27</v>
      </c>
      <c r="T4" s="122" t="s">
        <v>28</v>
      </c>
      <c r="U4" s="123" t="s">
        <v>29</v>
      </c>
      <c r="V4" s="124" t="s">
        <v>30</v>
      </c>
      <c r="W4" s="118"/>
    </row>
    <row r="5" ht="30" customHeight="1" spans="1:24">
      <c r="A5" s="118">
        <v>2</v>
      </c>
      <c r="B5" s="118" t="s">
        <v>24</v>
      </c>
      <c r="C5" s="118" t="s">
        <v>25</v>
      </c>
      <c r="D5" s="118" t="s">
        <v>26</v>
      </c>
      <c r="E5" s="119" t="s">
        <v>31</v>
      </c>
      <c r="F5" s="120">
        <v>75</v>
      </c>
      <c r="G5" s="121">
        <v>0</v>
      </c>
      <c r="H5" s="121">
        <v>0</v>
      </c>
      <c r="I5" s="121">
        <v>0</v>
      </c>
      <c r="J5" s="121">
        <v>0</v>
      </c>
      <c r="K5" s="121">
        <v>0</v>
      </c>
      <c r="L5" s="121">
        <v>0</v>
      </c>
      <c r="M5" s="121">
        <v>0</v>
      </c>
      <c r="N5" s="121">
        <v>75</v>
      </c>
      <c r="O5" s="121"/>
      <c r="P5" s="121"/>
      <c r="Q5" s="121"/>
      <c r="R5" s="121"/>
      <c r="S5" s="121">
        <f t="shared" ref="S5:S36" si="0">SUM(G5:R5)</f>
        <v>75</v>
      </c>
      <c r="T5" s="122" t="s">
        <v>32</v>
      </c>
      <c r="U5" s="125" t="s">
        <v>33</v>
      </c>
      <c r="V5" s="124" t="s">
        <v>34</v>
      </c>
      <c r="W5" s="118"/>
    </row>
    <row r="6" ht="26" customHeight="1" spans="1:24">
      <c r="A6" s="118">
        <v>3</v>
      </c>
      <c r="B6" s="118" t="s">
        <v>24</v>
      </c>
      <c r="C6" s="118" t="s">
        <v>25</v>
      </c>
      <c r="D6" s="118" t="s">
        <v>35</v>
      </c>
      <c r="E6" s="119" t="s">
        <v>36</v>
      </c>
      <c r="F6" s="120">
        <v>49</v>
      </c>
      <c r="G6" s="121">
        <v>98</v>
      </c>
      <c r="H6" s="121">
        <v>0</v>
      </c>
      <c r="I6" s="121">
        <v>0</v>
      </c>
      <c r="J6" s="121">
        <v>0</v>
      </c>
      <c r="K6" s="121">
        <v>0</v>
      </c>
      <c r="L6" s="121">
        <v>0</v>
      </c>
      <c r="M6" s="121">
        <v>0</v>
      </c>
      <c r="N6" s="121">
        <v>0</v>
      </c>
      <c r="O6" s="121"/>
      <c r="P6" s="121"/>
      <c r="Q6" s="121"/>
      <c r="R6" s="121"/>
      <c r="S6" s="121">
        <f t="shared" si="0"/>
        <v>98</v>
      </c>
      <c r="T6" s="122" t="s">
        <v>37</v>
      </c>
      <c r="U6" s="123" t="s">
        <v>38</v>
      </c>
      <c r="V6" s="124" t="s">
        <v>30</v>
      </c>
      <c r="W6" s="118"/>
    </row>
    <row r="7" ht="24" customHeight="1" spans="1:24">
      <c r="A7" s="118"/>
      <c r="B7" s="126" t="s">
        <v>39</v>
      </c>
      <c r="C7" s="118"/>
      <c r="D7" s="118"/>
      <c r="E7" s="126"/>
      <c r="F7" s="126">
        <f t="shared" ref="F7:L7" si="1">SUM(F4:F6)</f>
        <v>151</v>
      </c>
      <c r="G7" s="127">
        <f t="shared" si="1"/>
        <v>98</v>
      </c>
      <c r="H7" s="127">
        <f t="shared" si="1"/>
        <v>0</v>
      </c>
      <c r="I7" s="127">
        <f t="shared" si="1"/>
        <v>0</v>
      </c>
      <c r="J7" s="127">
        <f t="shared" si="1"/>
        <v>0</v>
      </c>
      <c r="K7" s="127">
        <f t="shared" si="1"/>
        <v>0</v>
      </c>
      <c r="L7" s="127">
        <f t="shared" si="1"/>
        <v>0</v>
      </c>
      <c r="M7" s="127">
        <f t="shared" ref="M7:R7" si="2">SUM(M4:M6)</f>
        <v>0</v>
      </c>
      <c r="N7" s="127">
        <f t="shared" si="2"/>
        <v>102</v>
      </c>
      <c r="O7" s="127">
        <f t="shared" si="2"/>
        <v>0</v>
      </c>
      <c r="P7" s="127">
        <f t="shared" si="2"/>
        <v>0</v>
      </c>
      <c r="Q7" s="127">
        <f t="shared" si="2"/>
        <v>0</v>
      </c>
      <c r="R7" s="127">
        <f t="shared" si="2"/>
        <v>0</v>
      </c>
      <c r="S7" s="112">
        <f t="shared" si="0"/>
        <v>200</v>
      </c>
      <c r="T7" s="123"/>
      <c r="U7" s="123"/>
      <c r="V7" s="124"/>
      <c r="W7" s="118"/>
    </row>
    <row r="8" s="85" customFormat="1" ht="104" customHeight="1" spans="1:24">
      <c r="A8" s="128">
        <v>4</v>
      </c>
      <c r="B8" s="128" t="s">
        <v>40</v>
      </c>
      <c r="C8" s="128" t="s">
        <v>41</v>
      </c>
      <c r="D8" s="129" t="s">
        <v>42</v>
      </c>
      <c r="E8" s="130" t="s">
        <v>43</v>
      </c>
      <c r="F8" s="129">
        <v>690</v>
      </c>
      <c r="G8" s="131">
        <v>0</v>
      </c>
      <c r="H8" s="131">
        <v>0</v>
      </c>
      <c r="I8" s="131">
        <v>0</v>
      </c>
      <c r="J8" s="131">
        <v>0</v>
      </c>
      <c r="K8" s="131">
        <v>0</v>
      </c>
      <c r="L8" s="131">
        <v>0</v>
      </c>
      <c r="M8" s="131">
        <v>0</v>
      </c>
      <c r="N8" s="131">
        <v>0</v>
      </c>
      <c r="O8" s="131"/>
      <c r="P8" s="131"/>
      <c r="Q8" s="131"/>
      <c r="R8" s="131"/>
      <c r="S8" s="131">
        <f t="shared" si="0"/>
        <v>0</v>
      </c>
      <c r="T8" s="132" t="s">
        <v>44</v>
      </c>
      <c r="U8" s="133" t="s">
        <v>45</v>
      </c>
      <c r="V8" s="134" t="s">
        <v>46</v>
      </c>
      <c r="W8" s="128"/>
    </row>
    <row r="9" s="85" customFormat="1" ht="93" customHeight="1" spans="1:24">
      <c r="A9" s="128">
        <v>5</v>
      </c>
      <c r="B9" s="128" t="s">
        <v>40</v>
      </c>
      <c r="C9" s="128" t="s">
        <v>41</v>
      </c>
      <c r="D9" s="129" t="s">
        <v>42</v>
      </c>
      <c r="E9" s="135" t="s">
        <v>47</v>
      </c>
      <c r="F9" s="129">
        <v>30</v>
      </c>
      <c r="G9" s="131">
        <v>27.6</v>
      </c>
      <c r="H9" s="131">
        <v>0</v>
      </c>
      <c r="I9" s="131">
        <v>0</v>
      </c>
      <c r="J9" s="136">
        <v>0.1</v>
      </c>
      <c r="K9" s="136">
        <v>0</v>
      </c>
      <c r="L9" s="131">
        <v>0</v>
      </c>
      <c r="M9" s="131">
        <v>0</v>
      </c>
      <c r="N9" s="131">
        <v>0</v>
      </c>
      <c r="O9" s="131"/>
      <c r="P9" s="131"/>
      <c r="Q9" s="131"/>
      <c r="R9" s="131"/>
      <c r="S9" s="131">
        <f t="shared" si="0"/>
        <v>27.7</v>
      </c>
      <c r="T9" s="132" t="s">
        <v>48</v>
      </c>
      <c r="U9" s="133" t="s">
        <v>49</v>
      </c>
      <c r="V9" s="134" t="s">
        <v>30</v>
      </c>
      <c r="W9" s="128" t="s">
        <v>50</v>
      </c>
    </row>
    <row r="10" s="85" customFormat="1" ht="51" customHeight="1" spans="1:24">
      <c r="A10" s="128">
        <v>6</v>
      </c>
      <c r="B10" s="128" t="s">
        <v>40</v>
      </c>
      <c r="C10" s="128" t="s">
        <v>41</v>
      </c>
      <c r="D10" s="129" t="s">
        <v>42</v>
      </c>
      <c r="E10" s="130" t="s">
        <v>51</v>
      </c>
      <c r="F10" s="129">
        <v>1500</v>
      </c>
      <c r="G10" s="131">
        <v>125</v>
      </c>
      <c r="H10" s="131">
        <v>125</v>
      </c>
      <c r="I10" s="131">
        <v>125</v>
      </c>
      <c r="J10" s="136">
        <v>125</v>
      </c>
      <c r="K10" s="136">
        <v>125</v>
      </c>
      <c r="L10" s="131">
        <v>125</v>
      </c>
      <c r="M10" s="131">
        <v>125</v>
      </c>
      <c r="N10" s="131">
        <v>125</v>
      </c>
      <c r="O10" s="131">
        <v>125</v>
      </c>
      <c r="P10" s="131"/>
      <c r="Q10" s="131"/>
      <c r="R10" s="131"/>
      <c r="S10" s="131">
        <f t="shared" si="0"/>
        <v>1125</v>
      </c>
      <c r="T10" s="132" t="s">
        <v>52</v>
      </c>
      <c r="U10" s="133" t="s">
        <v>45</v>
      </c>
      <c r="V10" s="134" t="s">
        <v>46</v>
      </c>
      <c r="W10" s="128"/>
    </row>
    <row r="11" s="85" customFormat="1" ht="99" customHeight="1" spans="1:24">
      <c r="A11" s="128">
        <v>7</v>
      </c>
      <c r="B11" s="128" t="s">
        <v>40</v>
      </c>
      <c r="C11" s="128" t="s">
        <v>41</v>
      </c>
      <c r="D11" s="129" t="s">
        <v>53</v>
      </c>
      <c r="E11" s="135" t="s">
        <v>54</v>
      </c>
      <c r="F11" s="129">
        <v>80</v>
      </c>
      <c r="G11" s="131">
        <v>0</v>
      </c>
      <c r="H11" s="131">
        <v>0</v>
      </c>
      <c r="I11" s="131">
        <v>0</v>
      </c>
      <c r="J11" s="131">
        <v>0</v>
      </c>
      <c r="K11" s="131">
        <v>0</v>
      </c>
      <c r="L11" s="131">
        <v>0</v>
      </c>
      <c r="M11" s="131">
        <v>102.9</v>
      </c>
      <c r="N11" s="131">
        <v>0</v>
      </c>
      <c r="O11" s="131"/>
      <c r="P11" s="131"/>
      <c r="Q11" s="131"/>
      <c r="R11" s="131"/>
      <c r="S11" s="131">
        <f t="shared" si="0"/>
        <v>102.9</v>
      </c>
      <c r="T11" s="132" t="s">
        <v>55</v>
      </c>
      <c r="U11" s="132" t="s">
        <v>45</v>
      </c>
      <c r="V11" s="134" t="s">
        <v>46</v>
      </c>
      <c r="W11" s="137" t="s">
        <v>56</v>
      </c>
      <c r="X11" s="137"/>
    </row>
    <row r="12" s="84" customFormat="1" ht="23.1" customHeight="1" spans="1:24">
      <c r="A12" s="126"/>
      <c r="B12" s="126" t="s">
        <v>39</v>
      </c>
      <c r="C12" s="126"/>
      <c r="D12" s="126"/>
      <c r="E12" s="138"/>
      <c r="F12" s="126">
        <f t="shared" ref="F12:L12" si="3">SUM(F8:F11)</f>
        <v>2300</v>
      </c>
      <c r="G12" s="127">
        <f t="shared" si="3"/>
        <v>152.6</v>
      </c>
      <c r="H12" s="127">
        <f t="shared" si="3"/>
        <v>125</v>
      </c>
      <c r="I12" s="127">
        <f t="shared" si="3"/>
        <v>125</v>
      </c>
      <c r="J12" s="127">
        <f t="shared" si="3"/>
        <v>125.1</v>
      </c>
      <c r="K12" s="127">
        <f t="shared" si="3"/>
        <v>125</v>
      </c>
      <c r="L12" s="127">
        <f t="shared" si="3"/>
        <v>125</v>
      </c>
      <c r="M12" s="127">
        <f t="shared" ref="M12:R12" si="4">SUM(M8:M11)</f>
        <v>227.9</v>
      </c>
      <c r="N12" s="127">
        <f t="shared" si="4"/>
        <v>125</v>
      </c>
      <c r="O12" s="127">
        <f t="shared" si="4"/>
        <v>125</v>
      </c>
      <c r="P12" s="127">
        <f t="shared" si="4"/>
        <v>0</v>
      </c>
      <c r="Q12" s="127">
        <f t="shared" si="4"/>
        <v>0</v>
      </c>
      <c r="R12" s="127">
        <f t="shared" si="4"/>
        <v>0</v>
      </c>
      <c r="S12" s="112">
        <f t="shared" si="0"/>
        <v>1255.6</v>
      </c>
      <c r="T12" s="139"/>
      <c r="U12" s="139"/>
      <c r="V12" s="124"/>
      <c r="W12" s="118"/>
    </row>
    <row r="13" s="86" customFormat="1" ht="28" customHeight="1" spans="1:24">
      <c r="A13" s="118">
        <v>8</v>
      </c>
      <c r="B13" s="118" t="s">
        <v>57</v>
      </c>
      <c r="C13" s="118" t="s">
        <v>58</v>
      </c>
      <c r="D13" s="118" t="s">
        <v>59</v>
      </c>
      <c r="E13" s="119" t="s">
        <v>60</v>
      </c>
      <c r="F13" s="120">
        <v>50</v>
      </c>
      <c r="G13" s="121">
        <v>19</v>
      </c>
      <c r="H13" s="121">
        <v>4</v>
      </c>
      <c r="I13" s="121">
        <v>0</v>
      </c>
      <c r="J13" s="121">
        <v>0</v>
      </c>
      <c r="K13" s="121">
        <v>0</v>
      </c>
      <c r="L13" s="121">
        <v>0</v>
      </c>
      <c r="M13" s="121">
        <v>33.33</v>
      </c>
      <c r="N13" s="121">
        <v>0</v>
      </c>
      <c r="O13" s="121"/>
      <c r="P13" s="121"/>
      <c r="Q13" s="121"/>
      <c r="R13" s="121"/>
      <c r="S13" s="121">
        <f t="shared" si="0"/>
        <v>56.33</v>
      </c>
      <c r="T13" s="123"/>
      <c r="U13" s="123"/>
      <c r="V13" s="124" t="s">
        <v>30</v>
      </c>
      <c r="W13" s="118" t="s">
        <v>61</v>
      </c>
    </row>
    <row r="14" s="84" customFormat="1" ht="23.1" customHeight="1" spans="1:24">
      <c r="A14" s="126"/>
      <c r="B14" s="126" t="s">
        <v>39</v>
      </c>
      <c r="C14" s="126"/>
      <c r="D14" s="140"/>
      <c r="E14" s="138"/>
      <c r="F14" s="126">
        <f t="shared" ref="F14:L14" si="5">SUM(F13)</f>
        <v>50</v>
      </c>
      <c r="G14" s="127">
        <f t="shared" si="5"/>
        <v>19</v>
      </c>
      <c r="H14" s="127">
        <f t="shared" si="5"/>
        <v>4</v>
      </c>
      <c r="I14" s="127">
        <f t="shared" si="5"/>
        <v>0</v>
      </c>
      <c r="J14" s="127">
        <f t="shared" si="5"/>
        <v>0</v>
      </c>
      <c r="K14" s="127">
        <f t="shared" si="5"/>
        <v>0</v>
      </c>
      <c r="L14" s="127">
        <f t="shared" ref="L14:R14" si="6">SUM(L13)</f>
        <v>0</v>
      </c>
      <c r="M14" s="127">
        <f t="shared" si="6"/>
        <v>33.33</v>
      </c>
      <c r="N14" s="127">
        <f t="shared" si="6"/>
        <v>0</v>
      </c>
      <c r="O14" s="127">
        <f t="shared" si="6"/>
        <v>0</v>
      </c>
      <c r="P14" s="127">
        <f t="shared" si="6"/>
        <v>0</v>
      </c>
      <c r="Q14" s="127">
        <f t="shared" si="6"/>
        <v>0</v>
      </c>
      <c r="R14" s="127">
        <f t="shared" si="6"/>
        <v>0</v>
      </c>
      <c r="S14" s="112">
        <f t="shared" si="0"/>
        <v>56.33</v>
      </c>
      <c r="T14" s="139"/>
      <c r="U14" s="139"/>
      <c r="V14" s="124"/>
      <c r="W14" s="118"/>
    </row>
    <row r="15" s="86" customFormat="1" ht="31" customHeight="1" spans="1:24">
      <c r="A15" s="118">
        <v>9</v>
      </c>
      <c r="B15" s="118" t="s">
        <v>62</v>
      </c>
      <c r="C15" s="118" t="s">
        <v>63</v>
      </c>
      <c r="D15" s="118" t="s">
        <v>64</v>
      </c>
      <c r="E15" s="141" t="s">
        <v>65</v>
      </c>
      <c r="F15" s="120">
        <v>2000</v>
      </c>
      <c r="G15" s="121">
        <v>0</v>
      </c>
      <c r="H15" s="121">
        <v>0</v>
      </c>
      <c r="I15" s="121">
        <v>0</v>
      </c>
      <c r="J15" s="121">
        <v>0</v>
      </c>
      <c r="K15" s="121">
        <v>0</v>
      </c>
      <c r="L15" s="121">
        <v>0</v>
      </c>
      <c r="M15" s="121">
        <v>0</v>
      </c>
      <c r="N15" s="121">
        <v>0</v>
      </c>
      <c r="O15" s="121"/>
      <c r="P15" s="121"/>
      <c r="Q15" s="121"/>
      <c r="R15" s="121"/>
      <c r="S15" s="121">
        <f t="shared" si="0"/>
        <v>0</v>
      </c>
      <c r="T15" s="142" t="s">
        <v>66</v>
      </c>
      <c r="U15" s="125" t="s">
        <v>67</v>
      </c>
      <c r="V15" s="124" t="s">
        <v>30</v>
      </c>
      <c r="W15" s="118"/>
    </row>
    <row r="16" s="86" customFormat="1" ht="42" customHeight="1" spans="1:24">
      <c r="A16" s="118">
        <v>10</v>
      </c>
      <c r="B16" s="118" t="s">
        <v>62</v>
      </c>
      <c r="C16" s="118" t="s">
        <v>63</v>
      </c>
      <c r="D16" s="118" t="s">
        <v>64</v>
      </c>
      <c r="E16" s="119" t="s">
        <v>68</v>
      </c>
      <c r="F16" s="120">
        <v>120</v>
      </c>
      <c r="G16" s="121">
        <v>141.64</v>
      </c>
      <c r="H16" s="121">
        <v>17.3</v>
      </c>
      <c r="I16" s="121">
        <v>0</v>
      </c>
      <c r="J16" s="121">
        <v>0</v>
      </c>
      <c r="K16" s="121">
        <v>0</v>
      </c>
      <c r="L16" s="121">
        <v>0</v>
      </c>
      <c r="M16" s="121">
        <v>0</v>
      </c>
      <c r="N16" s="121">
        <v>0</v>
      </c>
      <c r="O16" s="121"/>
      <c r="P16" s="121"/>
      <c r="Q16" s="121"/>
      <c r="R16" s="121"/>
      <c r="S16" s="121">
        <f t="shared" si="0"/>
        <v>158.94</v>
      </c>
      <c r="T16" s="143" t="s">
        <v>69</v>
      </c>
      <c r="U16" s="123" t="s">
        <v>70</v>
      </c>
      <c r="V16" s="124" t="s">
        <v>71</v>
      </c>
      <c r="W16" s="144" t="s">
        <v>72</v>
      </c>
    </row>
    <row r="17" s="86" customFormat="1" ht="64" customHeight="1" spans="1:25">
      <c r="A17" s="118">
        <v>11</v>
      </c>
      <c r="B17" s="118" t="s">
        <v>62</v>
      </c>
      <c r="C17" s="118" t="s">
        <v>63</v>
      </c>
      <c r="D17" s="118" t="s">
        <v>64</v>
      </c>
      <c r="E17" s="119" t="s">
        <v>73</v>
      </c>
      <c r="F17" s="120">
        <v>200</v>
      </c>
      <c r="G17" s="121">
        <v>639.65</v>
      </c>
      <c r="H17" s="121">
        <v>0</v>
      </c>
      <c r="I17" s="121">
        <v>0</v>
      </c>
      <c r="J17" s="121">
        <v>0</v>
      </c>
      <c r="K17" s="121">
        <v>102</v>
      </c>
      <c r="L17" s="121">
        <v>0</v>
      </c>
      <c r="M17" s="121">
        <v>0</v>
      </c>
      <c r="N17" s="121">
        <v>0</v>
      </c>
      <c r="O17" s="121"/>
      <c r="P17" s="121"/>
      <c r="Q17" s="121"/>
      <c r="R17" s="121"/>
      <c r="S17" s="121">
        <f t="shared" si="0"/>
        <v>741.65</v>
      </c>
      <c r="T17" s="142" t="s">
        <v>74</v>
      </c>
      <c r="U17" s="123" t="s">
        <v>75</v>
      </c>
      <c r="V17" s="124" t="s">
        <v>71</v>
      </c>
      <c r="W17" s="118" t="s">
        <v>76</v>
      </c>
    </row>
    <row r="18" s="86" customFormat="1" ht="106" customHeight="1" spans="1:25">
      <c r="A18" s="118">
        <v>12</v>
      </c>
      <c r="B18" s="118" t="s">
        <v>62</v>
      </c>
      <c r="C18" s="118" t="s">
        <v>63</v>
      </c>
      <c r="D18" s="118" t="s">
        <v>64</v>
      </c>
      <c r="E18" s="119" t="s">
        <v>77</v>
      </c>
      <c r="F18" s="120">
        <v>30</v>
      </c>
      <c r="G18" s="121">
        <v>0</v>
      </c>
      <c r="H18" s="121">
        <v>0</v>
      </c>
      <c r="I18" s="121">
        <v>0</v>
      </c>
      <c r="J18" s="121">
        <v>91</v>
      </c>
      <c r="K18" s="121">
        <v>0</v>
      </c>
      <c r="L18" s="121">
        <v>0</v>
      </c>
      <c r="M18" s="121">
        <v>0</v>
      </c>
      <c r="N18" s="121">
        <v>0</v>
      </c>
      <c r="O18" s="121"/>
      <c r="P18" s="121"/>
      <c r="Q18" s="121"/>
      <c r="R18" s="121"/>
      <c r="S18" s="121">
        <f t="shared" si="0"/>
        <v>91</v>
      </c>
      <c r="T18" s="142" t="s">
        <v>74</v>
      </c>
      <c r="U18" s="123" t="s">
        <v>78</v>
      </c>
      <c r="V18" s="124" t="s">
        <v>30</v>
      </c>
      <c r="W18" s="118" t="s">
        <v>79</v>
      </c>
    </row>
    <row r="19" s="84" customFormat="1" ht="23.1" customHeight="1" spans="1:25">
      <c r="A19" s="126"/>
      <c r="B19" s="126" t="s">
        <v>39</v>
      </c>
      <c r="C19" s="118"/>
      <c r="D19" s="118"/>
      <c r="E19" s="138"/>
      <c r="F19" s="126">
        <f t="shared" ref="F19:L19" si="7">SUM(F15:F18)</f>
        <v>2350</v>
      </c>
      <c r="G19" s="127">
        <f t="shared" si="7"/>
        <v>781.29</v>
      </c>
      <c r="H19" s="127">
        <f t="shared" si="7"/>
        <v>17.3</v>
      </c>
      <c r="I19" s="127">
        <f t="shared" si="7"/>
        <v>0</v>
      </c>
      <c r="J19" s="127">
        <f t="shared" si="7"/>
        <v>91</v>
      </c>
      <c r="K19" s="127">
        <f t="shared" si="7"/>
        <v>102</v>
      </c>
      <c r="L19" s="127">
        <f t="shared" si="7"/>
        <v>0</v>
      </c>
      <c r="M19" s="127">
        <f t="shared" ref="M19:R19" si="8">SUM(M15:M18)</f>
        <v>0</v>
      </c>
      <c r="N19" s="127">
        <f t="shared" si="8"/>
        <v>0</v>
      </c>
      <c r="O19" s="127">
        <f t="shared" si="8"/>
        <v>0</v>
      </c>
      <c r="P19" s="127">
        <f t="shared" si="8"/>
        <v>0</v>
      </c>
      <c r="Q19" s="127">
        <f t="shared" si="8"/>
        <v>0</v>
      </c>
      <c r="R19" s="127">
        <f t="shared" si="8"/>
        <v>0</v>
      </c>
      <c r="S19" s="112">
        <f t="shared" si="0"/>
        <v>991.59</v>
      </c>
      <c r="T19" s="123"/>
      <c r="U19" s="123"/>
      <c r="V19" s="124"/>
      <c r="W19" s="118"/>
    </row>
    <row r="20" s="86" customFormat="1" ht="41" customHeight="1" spans="1:25">
      <c r="A20" s="118">
        <v>13</v>
      </c>
      <c r="B20" s="120" t="s">
        <v>80</v>
      </c>
      <c r="C20" s="118" t="s">
        <v>81</v>
      </c>
      <c r="D20" s="118" t="s">
        <v>82</v>
      </c>
      <c r="E20" s="119" t="s">
        <v>83</v>
      </c>
      <c r="F20" s="120">
        <v>18000</v>
      </c>
      <c r="G20" s="121">
        <v>0</v>
      </c>
      <c r="H20" s="121">
        <v>0</v>
      </c>
      <c r="I20" s="121">
        <v>0</v>
      </c>
      <c r="J20" s="121">
        <v>2255.69</v>
      </c>
      <c r="K20" s="145">
        <v>18800.41</v>
      </c>
      <c r="L20" s="121">
        <v>0</v>
      </c>
      <c r="M20" s="121">
        <v>0</v>
      </c>
      <c r="N20" s="121">
        <v>0</v>
      </c>
      <c r="O20" s="121"/>
      <c r="P20" s="121"/>
      <c r="Q20" s="121"/>
      <c r="R20" s="121"/>
      <c r="S20" s="121">
        <f t="shared" si="0"/>
        <v>21056.1</v>
      </c>
      <c r="T20" s="142" t="s">
        <v>69</v>
      </c>
      <c r="U20" s="123" t="s">
        <v>84</v>
      </c>
      <c r="V20" s="124" t="s">
        <v>71</v>
      </c>
      <c r="W20" s="118" t="s">
        <v>85</v>
      </c>
      <c r="X20" s="145"/>
    </row>
    <row r="21" s="86" customFormat="1" ht="31" customHeight="1" spans="1:25">
      <c r="A21" s="118">
        <v>14</v>
      </c>
      <c r="B21" s="120" t="s">
        <v>80</v>
      </c>
      <c r="C21" s="118" t="s">
        <v>81</v>
      </c>
      <c r="D21" s="118" t="s">
        <v>82</v>
      </c>
      <c r="E21" s="119" t="s">
        <v>86</v>
      </c>
      <c r="F21" s="120">
        <v>300</v>
      </c>
      <c r="G21" s="121">
        <v>0</v>
      </c>
      <c r="H21" s="121">
        <v>0</v>
      </c>
      <c r="I21" s="121">
        <v>0</v>
      </c>
      <c r="J21" s="121">
        <v>293.52</v>
      </c>
      <c r="K21" s="121">
        <v>0</v>
      </c>
      <c r="L21" s="121">
        <v>0</v>
      </c>
      <c r="M21" s="121">
        <v>0</v>
      </c>
      <c r="N21" s="121">
        <v>0</v>
      </c>
      <c r="O21" s="121"/>
      <c r="P21" s="121"/>
      <c r="Q21" s="121"/>
      <c r="R21" s="121"/>
      <c r="S21" s="121">
        <f t="shared" si="0"/>
        <v>293.52</v>
      </c>
      <c r="T21" s="142" t="s">
        <v>69</v>
      </c>
      <c r="U21" s="123" t="s">
        <v>87</v>
      </c>
      <c r="V21" s="124" t="s">
        <v>71</v>
      </c>
      <c r="W21" s="118" t="s">
        <v>88</v>
      </c>
    </row>
    <row r="22" s="86" customFormat="1" ht="26" customHeight="1" spans="1:25">
      <c r="A22" s="118">
        <v>15</v>
      </c>
      <c r="B22" s="120" t="s">
        <v>80</v>
      </c>
      <c r="C22" s="118" t="s">
        <v>81</v>
      </c>
      <c r="D22" s="118" t="s">
        <v>82</v>
      </c>
      <c r="E22" s="119" t="s">
        <v>89</v>
      </c>
      <c r="F22" s="120">
        <v>100</v>
      </c>
      <c r="G22" s="121">
        <v>0</v>
      </c>
      <c r="H22" s="121">
        <v>0</v>
      </c>
      <c r="I22" s="121">
        <v>0</v>
      </c>
      <c r="J22" s="121">
        <v>112.89</v>
      </c>
      <c r="K22" s="121">
        <v>0</v>
      </c>
      <c r="L22" s="121">
        <v>0</v>
      </c>
      <c r="M22" s="121">
        <v>0</v>
      </c>
      <c r="N22" s="121">
        <v>0</v>
      </c>
      <c r="O22" s="121"/>
      <c r="P22" s="121"/>
      <c r="Q22" s="121"/>
      <c r="R22" s="121"/>
      <c r="S22" s="121">
        <f t="shared" si="0"/>
        <v>112.89</v>
      </c>
      <c r="T22" s="142" t="s">
        <v>69</v>
      </c>
      <c r="U22" s="123" t="s">
        <v>90</v>
      </c>
      <c r="V22" s="124" t="s">
        <v>71</v>
      </c>
      <c r="W22" s="118" t="s">
        <v>91</v>
      </c>
    </row>
    <row r="23" s="87" customFormat="1" ht="31" customHeight="1" spans="1:25">
      <c r="A23" s="118">
        <v>16</v>
      </c>
      <c r="B23" s="120" t="s">
        <v>80</v>
      </c>
      <c r="C23" s="118" t="s">
        <v>81</v>
      </c>
      <c r="D23" s="118" t="s">
        <v>82</v>
      </c>
      <c r="E23" s="119" t="s">
        <v>92</v>
      </c>
      <c r="F23" s="120">
        <v>6000</v>
      </c>
      <c r="G23" s="121">
        <v>480.54</v>
      </c>
      <c r="H23" s="121">
        <v>684.07</v>
      </c>
      <c r="I23" s="121">
        <v>852.27</v>
      </c>
      <c r="J23" s="121">
        <v>851.25</v>
      </c>
      <c r="K23" s="121">
        <v>913.14</v>
      </c>
      <c r="L23" s="121">
        <v>729.02</v>
      </c>
      <c r="M23" s="121">
        <v>751.22</v>
      </c>
      <c r="N23" s="121">
        <v>824.86</v>
      </c>
      <c r="O23" s="121"/>
      <c r="P23" s="121"/>
      <c r="Q23" s="121"/>
      <c r="R23" s="121"/>
      <c r="S23" s="121">
        <f t="shared" si="0"/>
        <v>6086.37</v>
      </c>
      <c r="T23" s="142" t="s">
        <v>93</v>
      </c>
      <c r="U23" s="123" t="s">
        <v>94</v>
      </c>
      <c r="V23" s="124" t="s">
        <v>71</v>
      </c>
      <c r="W23" s="118" t="s">
        <v>95</v>
      </c>
      <c r="X23" s="146"/>
      <c r="Y23" s="146"/>
    </row>
    <row r="24" s="84" customFormat="1" ht="23.1" customHeight="1" spans="1:25">
      <c r="A24" s="126"/>
      <c r="B24" s="126" t="s">
        <v>39</v>
      </c>
      <c r="C24" s="111"/>
      <c r="D24" s="111"/>
      <c r="E24" s="147"/>
      <c r="F24" s="126">
        <f t="shared" ref="F24:L24" si="9">SUM(F20:F23)</f>
        <v>24400</v>
      </c>
      <c r="G24" s="127">
        <f t="shared" si="9"/>
        <v>480.54</v>
      </c>
      <c r="H24" s="127">
        <f t="shared" si="9"/>
        <v>684.07</v>
      </c>
      <c r="I24" s="127">
        <f t="shared" si="9"/>
        <v>852.27</v>
      </c>
      <c r="J24" s="127">
        <f t="shared" si="9"/>
        <v>3513.35</v>
      </c>
      <c r="K24" s="127">
        <f t="shared" si="9"/>
        <v>19713.55</v>
      </c>
      <c r="L24" s="127">
        <f t="shared" si="9"/>
        <v>729.02</v>
      </c>
      <c r="M24" s="127">
        <f t="shared" ref="M24:R24" si="10">SUM(M20:M23)</f>
        <v>751.22</v>
      </c>
      <c r="N24" s="127">
        <f t="shared" si="10"/>
        <v>824.86</v>
      </c>
      <c r="O24" s="127">
        <f t="shared" si="10"/>
        <v>0</v>
      </c>
      <c r="P24" s="127">
        <f t="shared" si="10"/>
        <v>0</v>
      </c>
      <c r="Q24" s="127">
        <f t="shared" si="10"/>
        <v>0</v>
      </c>
      <c r="R24" s="127">
        <f t="shared" si="10"/>
        <v>0</v>
      </c>
      <c r="S24" s="112">
        <f t="shared" si="0"/>
        <v>27548.88</v>
      </c>
      <c r="T24" s="139"/>
      <c r="U24" s="139"/>
      <c r="V24" s="124"/>
      <c r="W24" s="118"/>
    </row>
    <row r="25" s="85" customFormat="1" ht="63" customHeight="1" spans="1:25">
      <c r="A25" s="128">
        <v>17</v>
      </c>
      <c r="B25" s="128" t="s">
        <v>96</v>
      </c>
      <c r="C25" s="128" t="s">
        <v>97</v>
      </c>
      <c r="D25" s="128" t="s">
        <v>98</v>
      </c>
      <c r="E25" s="135" t="s">
        <v>99</v>
      </c>
      <c r="F25" s="129">
        <v>5000</v>
      </c>
      <c r="G25" s="131">
        <v>0</v>
      </c>
      <c r="H25" s="131">
        <v>0</v>
      </c>
      <c r="I25" s="131">
        <v>0</v>
      </c>
      <c r="J25" s="131">
        <v>0</v>
      </c>
      <c r="K25" s="131">
        <v>0</v>
      </c>
      <c r="L25" s="131">
        <v>0</v>
      </c>
      <c r="M25" s="131">
        <v>0</v>
      </c>
      <c r="N25" s="131">
        <v>0</v>
      </c>
      <c r="O25" s="131">
        <v>0</v>
      </c>
      <c r="P25" s="131"/>
      <c r="Q25" s="131"/>
      <c r="R25" s="131"/>
      <c r="S25" s="131">
        <f t="shared" si="0"/>
        <v>0</v>
      </c>
      <c r="T25" s="148" t="s">
        <v>100</v>
      </c>
      <c r="U25" s="133" t="s">
        <v>101</v>
      </c>
      <c r="V25" s="134" t="s">
        <v>30</v>
      </c>
      <c r="W25" s="128" t="s">
        <v>102</v>
      </c>
    </row>
    <row r="26" s="85" customFormat="1" ht="95" customHeight="1" spans="1:25">
      <c r="A26" s="128">
        <v>18</v>
      </c>
      <c r="B26" s="128" t="s">
        <v>96</v>
      </c>
      <c r="C26" s="128" t="s">
        <v>97</v>
      </c>
      <c r="D26" s="128" t="s">
        <v>98</v>
      </c>
      <c r="E26" s="130" t="s">
        <v>103</v>
      </c>
      <c r="F26" s="129">
        <v>200</v>
      </c>
      <c r="G26" s="131">
        <v>0</v>
      </c>
      <c r="H26" s="131">
        <v>0</v>
      </c>
      <c r="I26" s="131">
        <v>0</v>
      </c>
      <c r="J26" s="131">
        <v>0</v>
      </c>
      <c r="K26" s="131">
        <v>0</v>
      </c>
      <c r="L26" s="131">
        <v>343</v>
      </c>
      <c r="M26" s="131">
        <v>165</v>
      </c>
      <c r="N26" s="131">
        <v>0</v>
      </c>
      <c r="O26" s="131">
        <v>0</v>
      </c>
      <c r="P26" s="131"/>
      <c r="Q26" s="131"/>
      <c r="R26" s="131"/>
      <c r="S26" s="131">
        <f t="shared" si="0"/>
        <v>508</v>
      </c>
      <c r="T26" s="148" t="s">
        <v>104</v>
      </c>
      <c r="U26" s="133" t="s">
        <v>105</v>
      </c>
      <c r="V26" s="134" t="s">
        <v>30</v>
      </c>
      <c r="W26" s="128" t="s">
        <v>102</v>
      </c>
    </row>
    <row r="27" s="84" customFormat="1" ht="31.5" customHeight="1" spans="1:25">
      <c r="A27" s="126"/>
      <c r="B27" s="126" t="s">
        <v>39</v>
      </c>
      <c r="C27" s="126"/>
      <c r="D27" s="126"/>
      <c r="E27" s="138"/>
      <c r="F27" s="126">
        <f t="shared" ref="F27:L27" si="11">SUM(F25:F26)</f>
        <v>5200</v>
      </c>
      <c r="G27" s="127">
        <f t="shared" si="11"/>
        <v>0</v>
      </c>
      <c r="H27" s="127">
        <f t="shared" si="11"/>
        <v>0</v>
      </c>
      <c r="I27" s="127">
        <f t="shared" si="11"/>
        <v>0</v>
      </c>
      <c r="J27" s="127">
        <f t="shared" si="11"/>
        <v>0</v>
      </c>
      <c r="K27" s="127">
        <f t="shared" si="11"/>
        <v>0</v>
      </c>
      <c r="L27" s="127">
        <f t="shared" si="11"/>
        <v>343</v>
      </c>
      <c r="M27" s="127">
        <f t="shared" ref="M27:R27" si="12">SUM(M25:M26)</f>
        <v>165</v>
      </c>
      <c r="N27" s="127">
        <f t="shared" si="12"/>
        <v>0</v>
      </c>
      <c r="O27" s="127">
        <f t="shared" si="12"/>
        <v>0</v>
      </c>
      <c r="P27" s="127">
        <f t="shared" si="12"/>
        <v>0</v>
      </c>
      <c r="Q27" s="127">
        <f t="shared" si="12"/>
        <v>0</v>
      </c>
      <c r="R27" s="127">
        <f t="shared" si="12"/>
        <v>0</v>
      </c>
      <c r="S27" s="112">
        <f t="shared" si="0"/>
        <v>508</v>
      </c>
      <c r="T27" s="139"/>
      <c r="U27" s="139"/>
      <c r="V27" s="124"/>
      <c r="W27" s="118"/>
    </row>
    <row r="28" s="85" customFormat="1" ht="45" customHeight="1" spans="1:25">
      <c r="A28" s="128">
        <v>19</v>
      </c>
      <c r="B28" s="128" t="s">
        <v>106</v>
      </c>
      <c r="C28" s="129" t="s">
        <v>107</v>
      </c>
      <c r="D28" s="129" t="s">
        <v>108</v>
      </c>
      <c r="E28" s="135" t="s">
        <v>109</v>
      </c>
      <c r="F28" s="129">
        <v>1500</v>
      </c>
      <c r="G28" s="131">
        <v>0</v>
      </c>
      <c r="H28" s="131">
        <v>0</v>
      </c>
      <c r="I28" s="131">
        <v>0</v>
      </c>
      <c r="J28" s="131">
        <v>1222.66</v>
      </c>
      <c r="K28" s="131">
        <v>0</v>
      </c>
      <c r="L28" s="131">
        <v>0</v>
      </c>
      <c r="M28" s="131">
        <v>0</v>
      </c>
      <c r="N28" s="131">
        <v>0</v>
      </c>
      <c r="O28" s="131">
        <v>0</v>
      </c>
      <c r="P28" s="131"/>
      <c r="Q28" s="131"/>
      <c r="R28" s="131"/>
      <c r="S28" s="131">
        <f t="shared" si="0"/>
        <v>1222.66</v>
      </c>
      <c r="T28" s="149" t="s">
        <v>110</v>
      </c>
      <c r="U28" s="133"/>
      <c r="V28" s="134" t="s">
        <v>111</v>
      </c>
      <c r="W28" s="128" t="s">
        <v>112</v>
      </c>
    </row>
    <row r="29" s="84" customFormat="1" ht="27.75" customHeight="1" spans="1:25">
      <c r="A29" s="126"/>
      <c r="B29" s="126" t="s">
        <v>39</v>
      </c>
      <c r="C29" s="126"/>
      <c r="D29" s="140"/>
      <c r="E29" s="138"/>
      <c r="F29" s="126">
        <f t="shared" ref="F29:L29" si="13">SUM(F28)</f>
        <v>1500</v>
      </c>
      <c r="G29" s="127">
        <f t="shared" si="13"/>
        <v>0</v>
      </c>
      <c r="H29" s="127">
        <f t="shared" si="13"/>
        <v>0</v>
      </c>
      <c r="I29" s="127">
        <f t="shared" si="13"/>
        <v>0</v>
      </c>
      <c r="J29" s="127">
        <f t="shared" si="13"/>
        <v>1222.66</v>
      </c>
      <c r="K29" s="127">
        <f t="shared" si="13"/>
        <v>0</v>
      </c>
      <c r="L29" s="127">
        <f t="shared" ref="L29:R29" si="14">SUM(L28)</f>
        <v>0</v>
      </c>
      <c r="M29" s="127">
        <f t="shared" si="14"/>
        <v>0</v>
      </c>
      <c r="N29" s="127">
        <f t="shared" si="14"/>
        <v>0</v>
      </c>
      <c r="O29" s="127">
        <f t="shared" si="14"/>
        <v>0</v>
      </c>
      <c r="P29" s="127">
        <f t="shared" si="14"/>
        <v>0</v>
      </c>
      <c r="Q29" s="127">
        <f t="shared" si="14"/>
        <v>0</v>
      </c>
      <c r="R29" s="127">
        <f t="shared" si="14"/>
        <v>0</v>
      </c>
      <c r="S29" s="112">
        <f t="shared" si="0"/>
        <v>1222.66</v>
      </c>
      <c r="T29" s="139"/>
      <c r="U29" s="139"/>
      <c r="V29" s="124"/>
      <c r="W29" s="118"/>
    </row>
    <row r="30" s="86" customFormat="1" ht="30" customHeight="1" spans="1:25">
      <c r="A30" s="118">
        <v>20</v>
      </c>
      <c r="B30" s="120" t="s">
        <v>113</v>
      </c>
      <c r="C30" s="120" t="s">
        <v>114</v>
      </c>
      <c r="D30" s="120" t="s">
        <v>115</v>
      </c>
      <c r="E30" s="141" t="s">
        <v>116</v>
      </c>
      <c r="F30" s="120">
        <v>740</v>
      </c>
      <c r="G30" s="121">
        <v>117.9</v>
      </c>
      <c r="H30" s="121">
        <v>89.4</v>
      </c>
      <c r="I30" s="121">
        <v>94</v>
      </c>
      <c r="J30" s="121">
        <v>91.29</v>
      </c>
      <c r="K30" s="121">
        <v>77</v>
      </c>
      <c r="L30" s="121">
        <v>64.2</v>
      </c>
      <c r="M30" s="121">
        <v>75</v>
      </c>
      <c r="N30" s="121">
        <v>76</v>
      </c>
      <c r="O30" s="121"/>
      <c r="P30" s="121"/>
      <c r="Q30" s="121"/>
      <c r="R30" s="121"/>
      <c r="S30" s="121">
        <f t="shared" si="0"/>
        <v>684.79</v>
      </c>
      <c r="T30" s="125"/>
      <c r="U30" s="125" t="s">
        <v>117</v>
      </c>
      <c r="V30" s="124" t="s">
        <v>111</v>
      </c>
      <c r="W30" s="118" t="s">
        <v>118</v>
      </c>
    </row>
    <row r="31" s="86" customFormat="1" ht="30" customHeight="1" spans="1:25">
      <c r="A31" s="118">
        <v>21</v>
      </c>
      <c r="B31" s="120" t="s">
        <v>113</v>
      </c>
      <c r="C31" s="120" t="s">
        <v>114</v>
      </c>
      <c r="D31" s="120" t="s">
        <v>115</v>
      </c>
      <c r="E31" s="141" t="s">
        <v>119</v>
      </c>
      <c r="F31" s="120">
        <v>180</v>
      </c>
      <c r="G31" s="121">
        <v>0</v>
      </c>
      <c r="H31" s="121">
        <v>19.15</v>
      </c>
      <c r="I31" s="121">
        <v>6.65</v>
      </c>
      <c r="J31" s="121">
        <v>14.77</v>
      </c>
      <c r="K31" s="121">
        <v>15.45</v>
      </c>
      <c r="L31" s="121">
        <v>14.67</v>
      </c>
      <c r="M31" s="121">
        <v>18.5</v>
      </c>
      <c r="N31" s="121">
        <v>16.41</v>
      </c>
      <c r="O31" s="121"/>
      <c r="P31" s="121"/>
      <c r="Q31" s="121"/>
      <c r="R31" s="121"/>
      <c r="S31" s="121">
        <f t="shared" si="0"/>
        <v>105.6</v>
      </c>
      <c r="T31" s="125"/>
      <c r="U31" s="125"/>
      <c r="V31" s="124" t="s">
        <v>111</v>
      </c>
      <c r="W31" s="118" t="s">
        <v>118</v>
      </c>
    </row>
    <row r="32" s="84" customFormat="1" ht="23.1" customHeight="1" spans="1:25">
      <c r="A32" s="126"/>
      <c r="B32" s="126" t="s">
        <v>39</v>
      </c>
      <c r="C32" s="126"/>
      <c r="D32" s="140"/>
      <c r="E32" s="138"/>
      <c r="F32" s="126">
        <f t="shared" ref="F32:L32" si="15">SUM(F30:F31)</f>
        <v>920</v>
      </c>
      <c r="G32" s="127">
        <f t="shared" si="15"/>
        <v>117.9</v>
      </c>
      <c r="H32" s="127">
        <f t="shared" si="15"/>
        <v>108.55</v>
      </c>
      <c r="I32" s="127">
        <f t="shared" si="15"/>
        <v>100.65</v>
      </c>
      <c r="J32" s="127">
        <f t="shared" si="15"/>
        <v>106.06</v>
      </c>
      <c r="K32" s="127">
        <f t="shared" si="15"/>
        <v>92.45</v>
      </c>
      <c r="L32" s="127">
        <f t="shared" ref="L32:R32" si="16">SUM(L30:L31)</f>
        <v>78.87</v>
      </c>
      <c r="M32" s="127">
        <f t="shared" si="16"/>
        <v>93.5</v>
      </c>
      <c r="N32" s="127">
        <f t="shared" si="16"/>
        <v>92.41</v>
      </c>
      <c r="O32" s="127">
        <f t="shared" si="16"/>
        <v>0</v>
      </c>
      <c r="P32" s="127">
        <f t="shared" si="16"/>
        <v>0</v>
      </c>
      <c r="Q32" s="127">
        <f t="shared" si="16"/>
        <v>0</v>
      </c>
      <c r="R32" s="127">
        <f t="shared" si="16"/>
        <v>0</v>
      </c>
      <c r="S32" s="112">
        <f t="shared" si="0"/>
        <v>790.39</v>
      </c>
      <c r="T32" s="139"/>
      <c r="U32" s="139"/>
      <c r="V32" s="124"/>
      <c r="W32" s="118"/>
    </row>
    <row r="33" s="85" customFormat="1" ht="29" customHeight="1" spans="1:24">
      <c r="A33" s="128">
        <v>22</v>
      </c>
      <c r="B33" s="129" t="s">
        <v>120</v>
      </c>
      <c r="C33" s="128" t="s">
        <v>121</v>
      </c>
      <c r="D33" s="128" t="s">
        <v>122</v>
      </c>
      <c r="E33" s="150" t="s">
        <v>123</v>
      </c>
      <c r="F33" s="129">
        <v>20</v>
      </c>
      <c r="G33" s="131">
        <v>0</v>
      </c>
      <c r="H33" s="131">
        <v>5</v>
      </c>
      <c r="I33" s="131">
        <v>10</v>
      </c>
      <c r="J33" s="131">
        <v>0</v>
      </c>
      <c r="K33" s="131">
        <v>0</v>
      </c>
      <c r="L33" s="131">
        <v>0</v>
      </c>
      <c r="M33" s="131">
        <v>0</v>
      </c>
      <c r="N33" s="131">
        <v>0</v>
      </c>
      <c r="O33" s="131">
        <v>0</v>
      </c>
      <c r="P33" s="131"/>
      <c r="Q33" s="131"/>
      <c r="R33" s="131"/>
      <c r="S33" s="131">
        <f t="shared" si="0"/>
        <v>15</v>
      </c>
      <c r="T33" s="133"/>
      <c r="U33" s="133" t="s">
        <v>124</v>
      </c>
      <c r="V33" s="134" t="s">
        <v>34</v>
      </c>
      <c r="W33" s="128"/>
    </row>
    <row r="34" s="85" customFormat="1" ht="30" customHeight="1" spans="1:24">
      <c r="A34" s="128">
        <v>23</v>
      </c>
      <c r="B34" s="129" t="s">
        <v>120</v>
      </c>
      <c r="C34" s="128" t="s">
        <v>121</v>
      </c>
      <c r="D34" s="128" t="s">
        <v>125</v>
      </c>
      <c r="E34" s="130" t="s">
        <v>126</v>
      </c>
      <c r="F34" s="129">
        <v>100</v>
      </c>
      <c r="G34" s="131">
        <v>0</v>
      </c>
      <c r="H34" s="131">
        <v>80.4</v>
      </c>
      <c r="I34" s="131">
        <v>100</v>
      </c>
      <c r="J34" s="131">
        <v>0</v>
      </c>
      <c r="K34" s="131">
        <v>0</v>
      </c>
      <c r="L34" s="131">
        <v>0</v>
      </c>
      <c r="M34" s="131">
        <v>0</v>
      </c>
      <c r="N34" s="131">
        <v>0</v>
      </c>
      <c r="O34" s="131">
        <v>0</v>
      </c>
      <c r="P34" s="131"/>
      <c r="Q34" s="131"/>
      <c r="R34" s="131"/>
      <c r="S34" s="131">
        <f t="shared" si="0"/>
        <v>180.4</v>
      </c>
      <c r="T34" s="132"/>
      <c r="U34" s="132" t="s">
        <v>127</v>
      </c>
      <c r="V34" s="134" t="s">
        <v>34</v>
      </c>
      <c r="W34" s="151" t="s">
        <v>128</v>
      </c>
    </row>
    <row r="35" s="88" customFormat="1" ht="23.1" customHeight="1" spans="1:24">
      <c r="A35" s="152"/>
      <c r="B35" s="152" t="s">
        <v>39</v>
      </c>
      <c r="C35" s="152"/>
      <c r="D35" s="153"/>
      <c r="E35" s="154"/>
      <c r="F35" s="152">
        <f t="shared" ref="F35:N35" si="17">SUM(F33:F34)</f>
        <v>120</v>
      </c>
      <c r="G35" s="155">
        <f t="shared" si="17"/>
        <v>0</v>
      </c>
      <c r="H35" s="155">
        <f t="shared" si="17"/>
        <v>85.4</v>
      </c>
      <c r="I35" s="155">
        <f t="shared" si="17"/>
        <v>110</v>
      </c>
      <c r="J35" s="155">
        <f t="shared" si="17"/>
        <v>0</v>
      </c>
      <c r="K35" s="155">
        <f t="shared" si="17"/>
        <v>0</v>
      </c>
      <c r="L35" s="155">
        <f t="shared" si="17"/>
        <v>0</v>
      </c>
      <c r="M35" s="155">
        <f t="shared" si="17"/>
        <v>0</v>
      </c>
      <c r="N35" s="155">
        <f t="shared" si="17"/>
        <v>0</v>
      </c>
      <c r="O35" s="131"/>
      <c r="P35" s="131"/>
      <c r="Q35" s="131"/>
      <c r="R35" s="131"/>
      <c r="S35" s="156">
        <f t="shared" si="0"/>
        <v>195.4</v>
      </c>
      <c r="T35" s="157"/>
      <c r="U35" s="157"/>
      <c r="V35" s="134"/>
      <c r="W35" s="128"/>
    </row>
    <row r="36" s="88" customFormat="1" ht="46" customHeight="1" spans="1:24">
      <c r="A36" s="128">
        <v>24</v>
      </c>
      <c r="B36" s="129" t="s">
        <v>129</v>
      </c>
      <c r="C36" s="128" t="s">
        <v>130</v>
      </c>
      <c r="D36" s="128" t="s">
        <v>131</v>
      </c>
      <c r="E36" s="150" t="s">
        <v>132</v>
      </c>
      <c r="F36" s="128">
        <v>22500</v>
      </c>
      <c r="G36" s="158">
        <v>3681</v>
      </c>
      <c r="H36" s="158">
        <v>444</v>
      </c>
      <c r="I36" s="158">
        <v>620.46</v>
      </c>
      <c r="J36" s="158">
        <v>145.58</v>
      </c>
      <c r="K36" s="158">
        <v>162.07</v>
      </c>
      <c r="L36" s="131">
        <v>0</v>
      </c>
      <c r="M36" s="131">
        <v>3570.9</v>
      </c>
      <c r="N36" s="131">
        <v>4334.88</v>
      </c>
      <c r="O36" s="131">
        <v>0</v>
      </c>
      <c r="P36" s="131"/>
      <c r="Q36" s="131"/>
      <c r="R36" s="131"/>
      <c r="S36" s="131">
        <f t="shared" si="0"/>
        <v>12958.89</v>
      </c>
      <c r="T36" s="133"/>
      <c r="U36" s="133" t="s">
        <v>133</v>
      </c>
      <c r="V36" s="134" t="s">
        <v>111</v>
      </c>
      <c r="W36" s="151" t="s">
        <v>134</v>
      </c>
    </row>
    <row r="37" s="88" customFormat="1" ht="46" customHeight="1" spans="1:24">
      <c r="A37" s="151" t="s">
        <v>135</v>
      </c>
      <c r="B37" s="129"/>
      <c r="C37" s="128"/>
      <c r="D37" s="128"/>
      <c r="E37" s="159" t="s">
        <v>136</v>
      </c>
      <c r="F37" s="128">
        <v>2500</v>
      </c>
      <c r="G37" s="158"/>
      <c r="H37" s="158">
        <v>3204</v>
      </c>
      <c r="I37" s="158"/>
      <c r="J37" s="158"/>
      <c r="K37" s="158"/>
      <c r="L37" s="131"/>
      <c r="M37" s="131"/>
      <c r="N37" s="131"/>
      <c r="O37" s="131"/>
      <c r="P37" s="131"/>
      <c r="Q37" s="131"/>
      <c r="R37" s="131"/>
      <c r="S37" s="131">
        <f t="shared" ref="S37:S68" si="18">SUM(G37:R37)</f>
        <v>3204</v>
      </c>
      <c r="T37" s="133"/>
      <c r="U37" s="133"/>
      <c r="V37" s="134" t="s">
        <v>111</v>
      </c>
      <c r="W37" s="128" t="s">
        <v>112</v>
      </c>
      <c r="X37" s="88" t="s">
        <v>135</v>
      </c>
    </row>
    <row r="38" s="84" customFormat="1" ht="23.1" customHeight="1" spans="1:24">
      <c r="A38" s="126"/>
      <c r="B38" s="126" t="s">
        <v>39</v>
      </c>
      <c r="C38" s="126"/>
      <c r="D38" s="140"/>
      <c r="E38" s="138"/>
      <c r="F38" s="126">
        <f>SUM(F36:F37)</f>
        <v>25000</v>
      </c>
      <c r="G38" s="126">
        <f t="shared" ref="G38:M38" si="19">SUM(G36:G37)</f>
        <v>3681</v>
      </c>
      <c r="H38" s="126">
        <f t="shared" si="19"/>
        <v>3648</v>
      </c>
      <c r="I38" s="126">
        <f t="shared" si="19"/>
        <v>620.46</v>
      </c>
      <c r="J38" s="126">
        <f t="shared" si="19"/>
        <v>145.58</v>
      </c>
      <c r="K38" s="126">
        <f t="shared" si="19"/>
        <v>162.07</v>
      </c>
      <c r="L38" s="126">
        <f t="shared" ref="L38:R38" si="20">SUM(L36:L37)</f>
        <v>0</v>
      </c>
      <c r="M38" s="126">
        <f t="shared" si="20"/>
        <v>3570.9</v>
      </c>
      <c r="N38" s="126">
        <f t="shared" si="20"/>
        <v>4334.88</v>
      </c>
      <c r="O38" s="126">
        <f t="shared" si="20"/>
        <v>0</v>
      </c>
      <c r="P38" s="126">
        <f t="shared" si="20"/>
        <v>0</v>
      </c>
      <c r="Q38" s="126">
        <f t="shared" si="20"/>
        <v>0</v>
      </c>
      <c r="R38" s="126">
        <f t="shared" si="20"/>
        <v>0</v>
      </c>
      <c r="S38" s="112">
        <f t="shared" si="18"/>
        <v>16162.89</v>
      </c>
      <c r="T38" s="139"/>
      <c r="U38" s="139"/>
      <c r="V38" s="124"/>
      <c r="W38" s="118"/>
    </row>
    <row r="39" s="86" customFormat="1" ht="102" customHeight="1" spans="1:24">
      <c r="A39" s="118">
        <v>25</v>
      </c>
      <c r="B39" s="118" t="s">
        <v>137</v>
      </c>
      <c r="C39" s="118" t="s">
        <v>138</v>
      </c>
      <c r="D39" s="118" t="s">
        <v>139</v>
      </c>
      <c r="E39" s="147" t="s">
        <v>140</v>
      </c>
      <c r="F39" s="120">
        <v>366</v>
      </c>
      <c r="G39" s="121">
        <v>62.7261</v>
      </c>
      <c r="H39" s="121">
        <v>0</v>
      </c>
      <c r="I39" s="121">
        <v>0</v>
      </c>
      <c r="J39" s="121">
        <v>0</v>
      </c>
      <c r="K39" s="121">
        <v>0</v>
      </c>
      <c r="L39" s="121">
        <v>0</v>
      </c>
      <c r="M39" s="121">
        <v>0</v>
      </c>
      <c r="N39" s="121">
        <v>68.21</v>
      </c>
      <c r="O39" s="121"/>
      <c r="P39" s="121"/>
      <c r="Q39" s="121"/>
      <c r="R39" s="121"/>
      <c r="S39" s="121">
        <f t="shared" si="18"/>
        <v>130.9361</v>
      </c>
      <c r="T39" s="125" t="s">
        <v>141</v>
      </c>
      <c r="U39" s="123"/>
      <c r="V39" s="124" t="s">
        <v>111</v>
      </c>
      <c r="W39" s="118" t="s">
        <v>112</v>
      </c>
    </row>
    <row r="40" s="86" customFormat="1" ht="49" customHeight="1" spans="1:24">
      <c r="A40" s="118">
        <v>26</v>
      </c>
      <c r="B40" s="118" t="s">
        <v>137</v>
      </c>
      <c r="C40" s="118" t="s">
        <v>138</v>
      </c>
      <c r="D40" s="118" t="s">
        <v>139</v>
      </c>
      <c r="E40" s="147" t="s">
        <v>142</v>
      </c>
      <c r="F40" s="120">
        <v>300</v>
      </c>
      <c r="G40" s="121">
        <v>50</v>
      </c>
      <c r="H40" s="121">
        <v>0</v>
      </c>
      <c r="I40" s="121">
        <v>0</v>
      </c>
      <c r="J40" s="121">
        <v>50</v>
      </c>
      <c r="K40" s="121">
        <v>0</v>
      </c>
      <c r="L40" s="121">
        <v>0</v>
      </c>
      <c r="M40" s="121">
        <v>300</v>
      </c>
      <c r="N40" s="121">
        <v>0</v>
      </c>
      <c r="O40" s="121"/>
      <c r="P40" s="121"/>
      <c r="Q40" s="121"/>
      <c r="R40" s="121"/>
      <c r="S40" s="121">
        <f t="shared" si="18"/>
        <v>400</v>
      </c>
      <c r="T40" s="125" t="s">
        <v>143</v>
      </c>
      <c r="U40" s="123"/>
      <c r="V40" s="124" t="s">
        <v>111</v>
      </c>
      <c r="W40" s="118" t="s">
        <v>112</v>
      </c>
    </row>
    <row r="41" s="86" customFormat="1" ht="44" customHeight="1" spans="1:24">
      <c r="A41" s="118">
        <v>27</v>
      </c>
      <c r="B41" s="118" t="s">
        <v>137</v>
      </c>
      <c r="C41" s="118" t="s">
        <v>138</v>
      </c>
      <c r="D41" s="118" t="s">
        <v>144</v>
      </c>
      <c r="E41" s="119" t="s">
        <v>145</v>
      </c>
      <c r="F41" s="120">
        <v>200</v>
      </c>
      <c r="G41" s="121">
        <v>0</v>
      </c>
      <c r="H41" s="121">
        <v>0</v>
      </c>
      <c r="I41" s="121">
        <v>0</v>
      </c>
      <c r="J41" s="121">
        <v>0</v>
      </c>
      <c r="K41" s="121">
        <v>0</v>
      </c>
      <c r="L41" s="121">
        <v>0</v>
      </c>
      <c r="M41" s="121">
        <v>77.6</v>
      </c>
      <c r="N41" s="121">
        <v>272.25</v>
      </c>
      <c r="O41" s="121"/>
      <c r="P41" s="121"/>
      <c r="Q41" s="121"/>
      <c r="R41" s="121"/>
      <c r="S41" s="121">
        <f t="shared" si="18"/>
        <v>349.85</v>
      </c>
      <c r="T41" s="125" t="s">
        <v>146</v>
      </c>
      <c r="U41" s="125" t="s">
        <v>147</v>
      </c>
      <c r="V41" s="124" t="s">
        <v>30</v>
      </c>
      <c r="W41" s="118"/>
    </row>
    <row r="42" s="86" customFormat="1" ht="44" customHeight="1" spans="1:24">
      <c r="A42" s="118">
        <v>28</v>
      </c>
      <c r="B42" s="118" t="s">
        <v>137</v>
      </c>
      <c r="C42" s="118" t="s">
        <v>138</v>
      </c>
      <c r="D42" s="118" t="s">
        <v>148</v>
      </c>
      <c r="E42" s="119" t="s">
        <v>68</v>
      </c>
      <c r="F42" s="120">
        <v>1</v>
      </c>
      <c r="G42" s="121">
        <v>0</v>
      </c>
      <c r="H42" s="121">
        <v>1.04</v>
      </c>
      <c r="I42" s="121">
        <v>0</v>
      </c>
      <c r="J42" s="121">
        <v>0</v>
      </c>
      <c r="K42" s="121">
        <v>0</v>
      </c>
      <c r="L42" s="121">
        <v>0</v>
      </c>
      <c r="M42" s="121">
        <v>0</v>
      </c>
      <c r="N42" s="121">
        <v>0</v>
      </c>
      <c r="O42" s="121"/>
      <c r="P42" s="121"/>
      <c r="Q42" s="121"/>
      <c r="R42" s="121"/>
      <c r="S42" s="121">
        <f t="shared" si="18"/>
        <v>1.04</v>
      </c>
      <c r="T42" s="125" t="s">
        <v>69</v>
      </c>
      <c r="U42" s="123" t="s">
        <v>70</v>
      </c>
      <c r="V42" s="124" t="s">
        <v>71</v>
      </c>
      <c r="W42" s="118" t="s">
        <v>149</v>
      </c>
    </row>
    <row r="43" s="86" customFormat="1" ht="89" customHeight="1" spans="1:24">
      <c r="A43" s="118">
        <v>29</v>
      </c>
      <c r="B43" s="118" t="s">
        <v>137</v>
      </c>
      <c r="C43" s="118" t="s">
        <v>138</v>
      </c>
      <c r="D43" s="118" t="s">
        <v>148</v>
      </c>
      <c r="E43" s="119" t="s">
        <v>150</v>
      </c>
      <c r="F43" s="120">
        <v>2.7</v>
      </c>
      <c r="G43" s="121">
        <v>2.7</v>
      </c>
      <c r="H43" s="121">
        <v>0</v>
      </c>
      <c r="I43" s="121">
        <v>0</v>
      </c>
      <c r="J43" s="121">
        <v>0</v>
      </c>
      <c r="K43" s="121">
        <v>0</v>
      </c>
      <c r="L43" s="121">
        <v>0</v>
      </c>
      <c r="M43" s="121">
        <v>0</v>
      </c>
      <c r="N43" s="121">
        <v>0</v>
      </c>
      <c r="O43" s="121"/>
      <c r="P43" s="121"/>
      <c r="Q43" s="121"/>
      <c r="R43" s="121"/>
      <c r="S43" s="121">
        <f t="shared" si="18"/>
        <v>2.7</v>
      </c>
      <c r="T43" s="125" t="s">
        <v>69</v>
      </c>
      <c r="U43" s="123" t="s">
        <v>151</v>
      </c>
      <c r="V43" s="124" t="s">
        <v>71</v>
      </c>
      <c r="W43" s="118" t="s">
        <v>91</v>
      </c>
    </row>
    <row r="44" s="86" customFormat="1" ht="29" customHeight="1" spans="1:24">
      <c r="A44" s="118">
        <v>30</v>
      </c>
      <c r="B44" s="118" t="s">
        <v>137</v>
      </c>
      <c r="C44" s="118" t="s">
        <v>138</v>
      </c>
      <c r="D44" s="118" t="s">
        <v>148</v>
      </c>
      <c r="E44" s="160" t="s">
        <v>152</v>
      </c>
      <c r="F44" s="120">
        <v>80</v>
      </c>
      <c r="G44" s="121">
        <v>0</v>
      </c>
      <c r="H44" s="121">
        <v>0</v>
      </c>
      <c r="I44" s="121">
        <v>0</v>
      </c>
      <c r="J44" s="121">
        <v>0</v>
      </c>
      <c r="K44" s="121">
        <v>0</v>
      </c>
      <c r="L44" s="121">
        <v>99.57</v>
      </c>
      <c r="M44" s="121">
        <v>0</v>
      </c>
      <c r="N44" s="121">
        <v>0</v>
      </c>
      <c r="O44" s="121"/>
      <c r="P44" s="121"/>
      <c r="Q44" s="121"/>
      <c r="R44" s="121"/>
      <c r="S44" s="121">
        <f t="shared" si="18"/>
        <v>99.57</v>
      </c>
      <c r="T44" s="125" t="s">
        <v>69</v>
      </c>
      <c r="U44" s="123" t="s">
        <v>153</v>
      </c>
      <c r="V44" s="124" t="s">
        <v>46</v>
      </c>
      <c r="W44" s="118"/>
    </row>
    <row r="45" s="87" customFormat="1" ht="29" customHeight="1" spans="1:24">
      <c r="A45" s="118"/>
      <c r="B45" s="144" t="s">
        <v>154</v>
      </c>
      <c r="C45" s="144" t="s">
        <v>155</v>
      </c>
      <c r="D45" s="144" t="s">
        <v>156</v>
      </c>
      <c r="E45" s="141" t="s">
        <v>157</v>
      </c>
      <c r="F45" s="120"/>
      <c r="G45" s="121">
        <v>0.18</v>
      </c>
      <c r="H45" s="121">
        <v>0</v>
      </c>
      <c r="I45" s="121">
        <v>0</v>
      </c>
      <c r="J45" s="121">
        <v>0.15</v>
      </c>
      <c r="K45" s="121">
        <v>0</v>
      </c>
      <c r="L45" s="121">
        <v>0</v>
      </c>
      <c r="M45" s="121">
        <v>0</v>
      </c>
      <c r="N45" s="121">
        <v>0</v>
      </c>
      <c r="O45" s="121"/>
      <c r="P45" s="121"/>
      <c r="Q45" s="121"/>
      <c r="R45" s="121"/>
      <c r="S45" s="121">
        <f t="shared" si="18"/>
        <v>0.33</v>
      </c>
      <c r="T45" s="125" t="s">
        <v>69</v>
      </c>
      <c r="U45" s="125" t="s">
        <v>158</v>
      </c>
      <c r="V45" s="124" t="s">
        <v>71</v>
      </c>
      <c r="W45" s="118" t="s">
        <v>159</v>
      </c>
    </row>
    <row r="46" s="87" customFormat="1" ht="29" customHeight="1" spans="1:24">
      <c r="A46" s="118"/>
      <c r="B46" s="144" t="s">
        <v>154</v>
      </c>
      <c r="C46" s="144" t="s">
        <v>155</v>
      </c>
      <c r="D46" s="144" t="s">
        <v>160</v>
      </c>
      <c r="E46" s="161" t="s">
        <v>161</v>
      </c>
      <c r="F46" s="120"/>
      <c r="G46" s="121">
        <v>0</v>
      </c>
      <c r="H46" s="121">
        <v>0</v>
      </c>
      <c r="I46" s="121">
        <v>0</v>
      </c>
      <c r="J46" s="121">
        <v>0.57</v>
      </c>
      <c r="K46" s="121">
        <v>0</v>
      </c>
      <c r="L46" s="121">
        <v>0</v>
      </c>
      <c r="M46" s="121">
        <v>0</v>
      </c>
      <c r="N46" s="121">
        <v>0</v>
      </c>
      <c r="O46" s="121"/>
      <c r="P46" s="121"/>
      <c r="Q46" s="121"/>
      <c r="R46" s="121"/>
      <c r="S46" s="121">
        <f t="shared" si="18"/>
        <v>0.57</v>
      </c>
      <c r="T46" s="125" t="s">
        <v>69</v>
      </c>
      <c r="U46" s="125" t="s">
        <v>162</v>
      </c>
      <c r="V46" s="124" t="s">
        <v>46</v>
      </c>
      <c r="W46" s="118" t="s">
        <v>163</v>
      </c>
    </row>
    <row r="47" s="84" customFormat="1" ht="23.1" customHeight="1" spans="1:24">
      <c r="A47" s="126"/>
      <c r="B47" s="126" t="s">
        <v>39</v>
      </c>
      <c r="C47" s="126"/>
      <c r="D47" s="140"/>
      <c r="E47" s="138"/>
      <c r="F47" s="126">
        <f>SUM(F39:F44)</f>
        <v>949.7</v>
      </c>
      <c r="G47" s="127">
        <f>SUM(G39:G46)</f>
        <v>115.6061</v>
      </c>
      <c r="H47" s="127">
        <f>SUM(H39:H46)</f>
        <v>1.04</v>
      </c>
      <c r="I47" s="127">
        <f>SUM(I39:I46)</f>
        <v>0</v>
      </c>
      <c r="J47" s="127">
        <f>SUM(J39:J46)</f>
        <v>50.72</v>
      </c>
      <c r="K47" s="127">
        <f>SUM(K39:K46)</f>
        <v>0</v>
      </c>
      <c r="L47" s="127">
        <f t="shared" ref="L47:R47" si="21">SUM(L39:L46)</f>
        <v>99.57</v>
      </c>
      <c r="M47" s="127">
        <f t="shared" si="21"/>
        <v>377.6</v>
      </c>
      <c r="N47" s="127">
        <f t="shared" si="21"/>
        <v>340.46</v>
      </c>
      <c r="O47" s="127">
        <f t="shared" si="21"/>
        <v>0</v>
      </c>
      <c r="P47" s="127">
        <f t="shared" si="21"/>
        <v>0</v>
      </c>
      <c r="Q47" s="127">
        <f t="shared" si="21"/>
        <v>0</v>
      </c>
      <c r="R47" s="127">
        <f t="shared" si="21"/>
        <v>0</v>
      </c>
      <c r="S47" s="112">
        <f t="shared" si="18"/>
        <v>984.9961</v>
      </c>
      <c r="T47" s="139"/>
      <c r="U47" s="139"/>
      <c r="V47" s="124"/>
      <c r="W47" s="118"/>
    </row>
    <row r="48" s="86" customFormat="1" ht="56" customHeight="1" spans="1:24">
      <c r="A48" s="118">
        <v>31</v>
      </c>
      <c r="B48" s="118" t="s">
        <v>164</v>
      </c>
      <c r="C48" s="118" t="s">
        <v>165</v>
      </c>
      <c r="D48" s="118" t="s">
        <v>166</v>
      </c>
      <c r="E48" s="119" t="s">
        <v>167</v>
      </c>
      <c r="F48" s="120">
        <v>100</v>
      </c>
      <c r="G48" s="121">
        <v>24.94</v>
      </c>
      <c r="H48" s="121">
        <v>20.81</v>
      </c>
      <c r="I48" s="121">
        <v>29.7</v>
      </c>
      <c r="J48" s="121">
        <v>29.2</v>
      </c>
      <c r="K48" s="121">
        <v>26.91</v>
      </c>
      <c r="L48" s="121">
        <v>28.7</v>
      </c>
      <c r="M48" s="121">
        <v>26.17</v>
      </c>
      <c r="N48" s="121">
        <v>24.64</v>
      </c>
      <c r="O48" s="121"/>
      <c r="P48" s="121"/>
      <c r="Q48" s="121"/>
      <c r="R48" s="121"/>
      <c r="S48" s="121">
        <f t="shared" si="18"/>
        <v>211.07</v>
      </c>
      <c r="T48" s="162" t="s">
        <v>168</v>
      </c>
      <c r="U48" s="123"/>
      <c r="V48" s="124" t="s">
        <v>111</v>
      </c>
      <c r="W48" s="118" t="s">
        <v>169</v>
      </c>
    </row>
    <row r="49" s="86" customFormat="1" ht="56" customHeight="1" spans="1:23">
      <c r="A49" s="118">
        <v>32</v>
      </c>
      <c r="B49" s="118" t="s">
        <v>164</v>
      </c>
      <c r="C49" s="118" t="s">
        <v>165</v>
      </c>
      <c r="D49" s="118" t="s">
        <v>166</v>
      </c>
      <c r="E49" s="119" t="s">
        <v>170</v>
      </c>
      <c r="F49" s="120">
        <v>1200</v>
      </c>
      <c r="G49" s="121">
        <v>167.07</v>
      </c>
      <c r="H49" s="121">
        <v>142.05</v>
      </c>
      <c r="I49" s="121">
        <v>82.97</v>
      </c>
      <c r="J49" s="121">
        <v>114.293712357807</v>
      </c>
      <c r="K49" s="121">
        <v>91.736287642193</v>
      </c>
      <c r="L49" s="121">
        <v>72.4893651925599</v>
      </c>
      <c r="M49" s="121">
        <v>69.199674654815</v>
      </c>
      <c r="N49" s="121">
        <v>53.4100000000001</v>
      </c>
      <c r="O49" s="121"/>
      <c r="P49" s="121"/>
      <c r="Q49" s="121"/>
      <c r="R49" s="121"/>
      <c r="S49" s="121">
        <f t="shared" si="18"/>
        <v>793.219039847375</v>
      </c>
      <c r="T49" s="162" t="s">
        <v>171</v>
      </c>
      <c r="U49" s="123"/>
      <c r="V49" s="124" t="s">
        <v>111</v>
      </c>
      <c r="W49" s="118" t="s">
        <v>169</v>
      </c>
    </row>
    <row r="50" s="84" customFormat="1" ht="56" customHeight="1" spans="1:23">
      <c r="A50" s="118">
        <v>33</v>
      </c>
      <c r="B50" s="118" t="s">
        <v>164</v>
      </c>
      <c r="C50" s="118" t="s">
        <v>165</v>
      </c>
      <c r="D50" s="118" t="s">
        <v>166</v>
      </c>
      <c r="E50" s="119" t="s">
        <v>172</v>
      </c>
      <c r="F50" s="120">
        <v>6700</v>
      </c>
      <c r="G50" s="121">
        <v>918.29</v>
      </c>
      <c r="H50" s="121">
        <v>1008.26</v>
      </c>
      <c r="I50" s="121">
        <v>969.65</v>
      </c>
      <c r="J50" s="121">
        <v>894.885000000001</v>
      </c>
      <c r="K50" s="121">
        <v>820.45</v>
      </c>
      <c r="L50" s="121">
        <v>890.699999999999</v>
      </c>
      <c r="M50" s="121">
        <v>487.950000000001</v>
      </c>
      <c r="N50" s="121">
        <v>683.6</v>
      </c>
      <c r="O50" s="121"/>
      <c r="P50" s="121"/>
      <c r="Q50" s="121"/>
      <c r="R50" s="121"/>
      <c r="S50" s="121">
        <f t="shared" si="18"/>
        <v>6673.785</v>
      </c>
      <c r="T50" s="163" t="s">
        <v>173</v>
      </c>
      <c r="U50" s="123"/>
      <c r="V50" s="124" t="s">
        <v>111</v>
      </c>
      <c r="W50" s="118" t="s">
        <v>169</v>
      </c>
    </row>
    <row r="51" s="84" customFormat="1" ht="23.1" customHeight="1" spans="1:23">
      <c r="A51" s="126"/>
      <c r="B51" s="126" t="s">
        <v>39</v>
      </c>
      <c r="C51" s="126"/>
      <c r="D51" s="126"/>
      <c r="E51" s="138"/>
      <c r="F51" s="126">
        <f t="shared" ref="F51:M51" si="22">SUM(F48:F50)</f>
        <v>8000</v>
      </c>
      <c r="G51" s="127">
        <f t="shared" si="22"/>
        <v>1110.3</v>
      </c>
      <c r="H51" s="127">
        <f t="shared" si="22"/>
        <v>1171.12</v>
      </c>
      <c r="I51" s="127">
        <f t="shared" si="22"/>
        <v>1082.32</v>
      </c>
      <c r="J51" s="127">
        <f t="shared" si="22"/>
        <v>1038.37871235781</v>
      </c>
      <c r="K51" s="127">
        <f t="shared" si="22"/>
        <v>939.096287642193</v>
      </c>
      <c r="L51" s="127">
        <f t="shared" si="22"/>
        <v>991.889365192559</v>
      </c>
      <c r="M51" s="127">
        <f t="shared" ref="M51:R51" si="23">SUM(M48:M50)</f>
        <v>583.319674654816</v>
      </c>
      <c r="N51" s="127">
        <f t="shared" si="23"/>
        <v>761.65</v>
      </c>
      <c r="O51" s="127">
        <f t="shared" si="23"/>
        <v>0</v>
      </c>
      <c r="P51" s="127">
        <f t="shared" si="23"/>
        <v>0</v>
      </c>
      <c r="Q51" s="127">
        <f t="shared" si="23"/>
        <v>0</v>
      </c>
      <c r="R51" s="127">
        <f t="shared" si="23"/>
        <v>0</v>
      </c>
      <c r="S51" s="112">
        <f t="shared" si="18"/>
        <v>7678.07403984738</v>
      </c>
      <c r="T51" s="139"/>
      <c r="U51" s="139"/>
      <c r="V51" s="124"/>
      <c r="W51" s="118"/>
    </row>
    <row r="52" s="86" customFormat="1" ht="82" customHeight="1" spans="1:23">
      <c r="A52" s="118">
        <v>34</v>
      </c>
      <c r="B52" s="144" t="s">
        <v>174</v>
      </c>
      <c r="C52" s="118" t="s">
        <v>175</v>
      </c>
      <c r="D52" s="118" t="s">
        <v>176</v>
      </c>
      <c r="E52" s="141" t="s">
        <v>177</v>
      </c>
      <c r="F52" s="120">
        <v>400</v>
      </c>
      <c r="G52" s="121">
        <v>122.28</v>
      </c>
      <c r="H52" s="121">
        <v>0</v>
      </c>
      <c r="I52" s="121">
        <v>0</v>
      </c>
      <c r="J52" s="121">
        <v>0</v>
      </c>
      <c r="K52" s="121">
        <v>0</v>
      </c>
      <c r="L52" s="121">
        <v>0</v>
      </c>
      <c r="M52" s="121">
        <v>435.46</v>
      </c>
      <c r="N52" s="121">
        <v>206</v>
      </c>
      <c r="O52" s="121"/>
      <c r="P52" s="121"/>
      <c r="Q52" s="121"/>
      <c r="R52" s="121"/>
      <c r="S52" s="121">
        <f t="shared" si="18"/>
        <v>763.74</v>
      </c>
      <c r="T52" s="125" t="s">
        <v>69</v>
      </c>
      <c r="U52" s="125"/>
      <c r="V52" s="124" t="s">
        <v>34</v>
      </c>
      <c r="W52" s="118"/>
    </row>
    <row r="53" s="87" customFormat="1" ht="45" customHeight="1" spans="1:23">
      <c r="A53" s="118">
        <v>35</v>
      </c>
      <c r="B53" s="118" t="s">
        <v>178</v>
      </c>
      <c r="C53" s="118" t="s">
        <v>175</v>
      </c>
      <c r="D53" s="118" t="s">
        <v>176</v>
      </c>
      <c r="E53" s="119" t="s">
        <v>179</v>
      </c>
      <c r="F53" s="120"/>
      <c r="G53" s="121">
        <v>0</v>
      </c>
      <c r="H53" s="121">
        <v>3.5</v>
      </c>
      <c r="I53" s="121">
        <v>0</v>
      </c>
      <c r="J53" s="121">
        <v>0</v>
      </c>
      <c r="K53" s="121">
        <v>0</v>
      </c>
      <c r="L53" s="121">
        <v>0</v>
      </c>
      <c r="M53" s="121">
        <v>0</v>
      </c>
      <c r="N53" s="121">
        <v>0</v>
      </c>
      <c r="O53" s="121"/>
      <c r="P53" s="121"/>
      <c r="Q53" s="121"/>
      <c r="R53" s="121"/>
      <c r="S53" s="121">
        <f t="shared" si="18"/>
        <v>3.5</v>
      </c>
      <c r="T53" s="125" t="s">
        <v>69</v>
      </c>
      <c r="U53" s="123" t="s">
        <v>70</v>
      </c>
      <c r="V53" s="124" t="s">
        <v>71</v>
      </c>
      <c r="W53" s="118" t="s">
        <v>149</v>
      </c>
    </row>
    <row r="54" s="84" customFormat="1" ht="23.1" customHeight="1" spans="1:23">
      <c r="A54" s="126"/>
      <c r="B54" s="126" t="s">
        <v>39</v>
      </c>
      <c r="C54" s="126"/>
      <c r="D54" s="140"/>
      <c r="E54" s="138"/>
      <c r="F54" s="126">
        <f t="shared" ref="F54:L54" si="24">SUM(F52:F53)</f>
        <v>400</v>
      </c>
      <c r="G54" s="127">
        <f t="shared" si="24"/>
        <v>122.28</v>
      </c>
      <c r="H54" s="127">
        <f t="shared" si="24"/>
        <v>3.5</v>
      </c>
      <c r="I54" s="127">
        <f t="shared" si="24"/>
        <v>0</v>
      </c>
      <c r="J54" s="127">
        <f t="shared" si="24"/>
        <v>0</v>
      </c>
      <c r="K54" s="127">
        <f t="shared" si="24"/>
        <v>0</v>
      </c>
      <c r="L54" s="127">
        <f t="shared" si="24"/>
        <v>0</v>
      </c>
      <c r="M54" s="127">
        <f t="shared" ref="M54:R54" si="25">SUM(M52:M53)</f>
        <v>435.46</v>
      </c>
      <c r="N54" s="127">
        <f t="shared" si="25"/>
        <v>206</v>
      </c>
      <c r="O54" s="127">
        <f t="shared" si="25"/>
        <v>0</v>
      </c>
      <c r="P54" s="127">
        <f t="shared" si="25"/>
        <v>0</v>
      </c>
      <c r="Q54" s="127">
        <f t="shared" si="25"/>
        <v>0</v>
      </c>
      <c r="R54" s="127">
        <f t="shared" si="25"/>
        <v>0</v>
      </c>
      <c r="S54" s="112">
        <f t="shared" si="18"/>
        <v>767.24</v>
      </c>
      <c r="T54" s="139"/>
      <c r="U54" s="139"/>
      <c r="V54" s="124"/>
      <c r="W54" s="118"/>
    </row>
    <row r="55" s="88" customFormat="1" ht="29" customHeight="1" spans="1:23">
      <c r="A55" s="128">
        <v>36</v>
      </c>
      <c r="B55" s="129" t="s">
        <v>180</v>
      </c>
      <c r="C55" s="129" t="s">
        <v>181</v>
      </c>
      <c r="D55" s="129" t="s">
        <v>182</v>
      </c>
      <c r="E55" s="150" t="s">
        <v>183</v>
      </c>
      <c r="F55" s="129">
        <v>60</v>
      </c>
      <c r="G55" s="131">
        <v>0</v>
      </c>
      <c r="H55" s="131">
        <v>81</v>
      </c>
      <c r="I55" s="131">
        <v>0</v>
      </c>
      <c r="J55" s="131">
        <v>0</v>
      </c>
      <c r="K55" s="131">
        <v>0</v>
      </c>
      <c r="L55" s="131">
        <v>0</v>
      </c>
      <c r="M55" s="131">
        <v>0</v>
      </c>
      <c r="N55" s="131">
        <v>0</v>
      </c>
      <c r="O55" s="131">
        <v>0</v>
      </c>
      <c r="P55" s="131"/>
      <c r="Q55" s="131"/>
      <c r="R55" s="131"/>
      <c r="S55" s="131">
        <f t="shared" si="18"/>
        <v>81</v>
      </c>
      <c r="T55" s="164" t="s">
        <v>184</v>
      </c>
      <c r="U55" s="133" t="s">
        <v>45</v>
      </c>
      <c r="V55" s="134" t="s">
        <v>46</v>
      </c>
      <c r="W55" s="128" t="s">
        <v>163</v>
      </c>
    </row>
    <row r="56" s="88" customFormat="1" ht="27" customHeight="1" spans="1:23">
      <c r="A56" s="128">
        <v>37</v>
      </c>
      <c r="B56" s="129" t="s">
        <v>180</v>
      </c>
      <c r="C56" s="129" t="s">
        <v>181</v>
      </c>
      <c r="D56" s="129" t="s">
        <v>182</v>
      </c>
      <c r="E56" s="150" t="s">
        <v>185</v>
      </c>
      <c r="F56" s="129">
        <v>5.6</v>
      </c>
      <c r="G56" s="131">
        <v>0</v>
      </c>
      <c r="H56" s="131">
        <v>0</v>
      </c>
      <c r="I56" s="131">
        <v>0</v>
      </c>
      <c r="J56" s="131">
        <v>0</v>
      </c>
      <c r="K56" s="131">
        <v>0</v>
      </c>
      <c r="L56" s="131">
        <v>0</v>
      </c>
      <c r="M56" s="131">
        <v>0</v>
      </c>
      <c r="N56" s="131">
        <v>0</v>
      </c>
      <c r="O56" s="131">
        <v>5.6</v>
      </c>
      <c r="P56" s="131"/>
      <c r="Q56" s="131"/>
      <c r="R56" s="131"/>
      <c r="S56" s="131">
        <f t="shared" si="18"/>
        <v>5.6</v>
      </c>
      <c r="T56" s="164" t="s">
        <v>184</v>
      </c>
      <c r="U56" s="133" t="s">
        <v>45</v>
      </c>
      <c r="V56" s="134" t="s">
        <v>46</v>
      </c>
      <c r="W56" s="128" t="s">
        <v>186</v>
      </c>
    </row>
    <row r="57" s="88" customFormat="1" ht="43" customHeight="1" spans="1:23">
      <c r="A57" s="128">
        <v>38</v>
      </c>
      <c r="B57" s="129" t="s">
        <v>180</v>
      </c>
      <c r="C57" s="129" t="s">
        <v>181</v>
      </c>
      <c r="D57" s="129" t="s">
        <v>187</v>
      </c>
      <c r="E57" s="135" t="s">
        <v>68</v>
      </c>
      <c r="F57" s="129">
        <v>1.5</v>
      </c>
      <c r="G57" s="131">
        <v>0</v>
      </c>
      <c r="H57" s="131">
        <v>0</v>
      </c>
      <c r="I57" s="131">
        <v>0</v>
      </c>
      <c r="J57" s="131">
        <v>0</v>
      </c>
      <c r="K57" s="131">
        <v>0</v>
      </c>
      <c r="L57" s="131">
        <v>0</v>
      </c>
      <c r="M57" s="131">
        <v>0</v>
      </c>
      <c r="N57" s="131">
        <v>1.5</v>
      </c>
      <c r="O57" s="131">
        <v>0</v>
      </c>
      <c r="P57" s="131"/>
      <c r="Q57" s="131"/>
      <c r="R57" s="131"/>
      <c r="S57" s="131">
        <f t="shared" si="18"/>
        <v>1.5</v>
      </c>
      <c r="T57" s="165" t="s">
        <v>184</v>
      </c>
      <c r="U57" s="133" t="s">
        <v>70</v>
      </c>
      <c r="V57" s="134" t="s">
        <v>71</v>
      </c>
      <c r="W57" s="128" t="s">
        <v>149</v>
      </c>
    </row>
    <row r="58" s="88" customFormat="1" ht="32" customHeight="1" spans="1:23">
      <c r="A58" s="128">
        <v>39</v>
      </c>
      <c r="B58" s="129" t="s">
        <v>180</v>
      </c>
      <c r="C58" s="129" t="s">
        <v>181</v>
      </c>
      <c r="D58" s="129" t="s">
        <v>187</v>
      </c>
      <c r="E58" s="135" t="s">
        <v>188</v>
      </c>
      <c r="F58" s="129">
        <v>0.19</v>
      </c>
      <c r="G58" s="131">
        <v>0</v>
      </c>
      <c r="H58" s="131">
        <v>0</v>
      </c>
      <c r="I58" s="131">
        <v>0</v>
      </c>
      <c r="J58" s="131">
        <v>0</v>
      </c>
      <c r="K58" s="131">
        <v>0</v>
      </c>
      <c r="L58" s="131">
        <v>0</v>
      </c>
      <c r="M58" s="131">
        <v>0</v>
      </c>
      <c r="N58" s="131">
        <v>0</v>
      </c>
      <c r="O58" s="131">
        <v>0</v>
      </c>
      <c r="P58" s="131"/>
      <c r="Q58" s="131"/>
      <c r="R58" s="131"/>
      <c r="S58" s="131">
        <f t="shared" si="18"/>
        <v>0</v>
      </c>
      <c r="T58" s="165" t="s">
        <v>189</v>
      </c>
      <c r="U58" s="133" t="s">
        <v>190</v>
      </c>
      <c r="V58" s="134" t="s">
        <v>71</v>
      </c>
      <c r="W58" s="128" t="s">
        <v>191</v>
      </c>
    </row>
    <row r="59" s="88" customFormat="1" ht="87" customHeight="1" spans="1:23">
      <c r="A59" s="128">
        <v>40</v>
      </c>
      <c r="B59" s="166" t="s">
        <v>192</v>
      </c>
      <c r="C59" s="129" t="s">
        <v>181</v>
      </c>
      <c r="D59" s="129" t="s">
        <v>187</v>
      </c>
      <c r="E59" s="135" t="s">
        <v>193</v>
      </c>
      <c r="F59" s="129">
        <v>1.8</v>
      </c>
      <c r="G59" s="131">
        <v>0</v>
      </c>
      <c r="H59" s="131">
        <v>0</v>
      </c>
      <c r="I59" s="131">
        <v>0</v>
      </c>
      <c r="J59" s="131">
        <v>0</v>
      </c>
      <c r="K59" s="131">
        <v>0</v>
      </c>
      <c r="L59" s="131">
        <v>0</v>
      </c>
      <c r="M59" s="131">
        <v>0</v>
      </c>
      <c r="N59" s="131">
        <v>0</v>
      </c>
      <c r="O59" s="131">
        <v>0</v>
      </c>
      <c r="P59" s="131"/>
      <c r="Q59" s="131"/>
      <c r="R59" s="131"/>
      <c r="S59" s="131">
        <f t="shared" si="18"/>
        <v>0</v>
      </c>
      <c r="T59" s="165" t="s">
        <v>189</v>
      </c>
      <c r="U59" s="133" t="s">
        <v>194</v>
      </c>
      <c r="V59" s="134" t="s">
        <v>71</v>
      </c>
      <c r="W59" s="128" t="s">
        <v>91</v>
      </c>
    </row>
    <row r="60" s="88" customFormat="1" ht="26" customHeight="1" spans="1:23">
      <c r="A60" s="128">
        <v>41</v>
      </c>
      <c r="B60" s="129" t="s">
        <v>180</v>
      </c>
      <c r="C60" s="129" t="s">
        <v>181</v>
      </c>
      <c r="D60" s="129" t="s">
        <v>195</v>
      </c>
      <c r="E60" s="150" t="s">
        <v>196</v>
      </c>
      <c r="F60" s="129">
        <v>0.4</v>
      </c>
      <c r="G60" s="131">
        <v>1</v>
      </c>
      <c r="H60" s="131">
        <v>0</v>
      </c>
      <c r="I60" s="131">
        <v>0</v>
      </c>
      <c r="J60" s="131">
        <v>0</v>
      </c>
      <c r="K60" s="131">
        <v>0</v>
      </c>
      <c r="L60" s="131">
        <v>0</v>
      </c>
      <c r="M60" s="131">
        <v>0</v>
      </c>
      <c r="N60" s="131">
        <v>0</v>
      </c>
      <c r="O60" s="131">
        <v>0</v>
      </c>
      <c r="P60" s="131"/>
      <c r="Q60" s="131"/>
      <c r="R60" s="131"/>
      <c r="S60" s="131">
        <f t="shared" si="18"/>
        <v>1</v>
      </c>
      <c r="T60" s="165" t="s">
        <v>184</v>
      </c>
      <c r="U60" s="167"/>
      <c r="V60" s="134" t="s">
        <v>30</v>
      </c>
      <c r="W60" s="128" t="s">
        <v>61</v>
      </c>
    </row>
    <row r="61" s="84" customFormat="1" ht="32" customHeight="1" spans="1:23">
      <c r="A61" s="126"/>
      <c r="B61" s="126" t="s">
        <v>39</v>
      </c>
      <c r="C61" s="111"/>
      <c r="D61" s="111"/>
      <c r="E61" s="138"/>
      <c r="F61" s="126">
        <f t="shared" ref="F61:L61" si="26">SUM(F55:F60)</f>
        <v>69.49</v>
      </c>
      <c r="G61" s="127">
        <f t="shared" si="26"/>
        <v>1</v>
      </c>
      <c r="H61" s="127">
        <f t="shared" si="26"/>
        <v>81</v>
      </c>
      <c r="I61" s="127">
        <f t="shared" si="26"/>
        <v>0</v>
      </c>
      <c r="J61" s="127">
        <f t="shared" si="26"/>
        <v>0</v>
      </c>
      <c r="K61" s="127">
        <f t="shared" si="26"/>
        <v>0</v>
      </c>
      <c r="L61" s="127">
        <f t="shared" si="26"/>
        <v>0</v>
      </c>
      <c r="M61" s="127">
        <f t="shared" ref="M61:R61" si="27">SUM(M55:M60)</f>
        <v>0</v>
      </c>
      <c r="N61" s="127">
        <f t="shared" si="27"/>
        <v>1.5</v>
      </c>
      <c r="O61" s="127">
        <f t="shared" si="27"/>
        <v>5.6</v>
      </c>
      <c r="P61" s="127">
        <f t="shared" si="27"/>
        <v>0</v>
      </c>
      <c r="Q61" s="127">
        <f t="shared" si="27"/>
        <v>0</v>
      </c>
      <c r="R61" s="127">
        <f t="shared" si="27"/>
        <v>0</v>
      </c>
      <c r="S61" s="112">
        <f t="shared" si="18"/>
        <v>89.1</v>
      </c>
      <c r="T61" s="139"/>
      <c r="U61" s="139"/>
      <c r="V61" s="124"/>
      <c r="W61" s="118"/>
    </row>
    <row r="62" s="86" customFormat="1" ht="105" customHeight="1" spans="1:23">
      <c r="A62" s="118">
        <v>42</v>
      </c>
      <c r="B62" s="118" t="s">
        <v>197</v>
      </c>
      <c r="C62" s="118" t="s">
        <v>198</v>
      </c>
      <c r="D62" s="168" t="s">
        <v>199</v>
      </c>
      <c r="E62" s="119" t="s">
        <v>200</v>
      </c>
      <c r="F62" s="120">
        <v>140</v>
      </c>
      <c r="G62" s="121">
        <v>101</v>
      </c>
      <c r="H62" s="121">
        <v>0</v>
      </c>
      <c r="I62" s="121">
        <v>0</v>
      </c>
      <c r="J62" s="121">
        <v>0</v>
      </c>
      <c r="K62" s="121">
        <v>0</v>
      </c>
      <c r="L62" s="121">
        <v>0</v>
      </c>
      <c r="M62" s="121">
        <v>125</v>
      </c>
      <c r="N62" s="121">
        <v>0</v>
      </c>
      <c r="O62" s="121"/>
      <c r="P62" s="121"/>
      <c r="Q62" s="121"/>
      <c r="R62" s="121"/>
      <c r="S62" s="121">
        <f t="shared" si="18"/>
        <v>226</v>
      </c>
      <c r="T62" s="123"/>
      <c r="U62" s="123" t="s">
        <v>201</v>
      </c>
      <c r="V62" s="124" t="s">
        <v>30</v>
      </c>
      <c r="W62" s="118" t="s">
        <v>79</v>
      </c>
    </row>
    <row r="63" s="86" customFormat="1" ht="32" customHeight="1" spans="1:23">
      <c r="A63" s="118">
        <v>43</v>
      </c>
      <c r="B63" s="118" t="s">
        <v>197</v>
      </c>
      <c r="C63" s="118" t="s">
        <v>198</v>
      </c>
      <c r="D63" s="168" t="s">
        <v>199</v>
      </c>
      <c r="E63" s="119" t="s">
        <v>202</v>
      </c>
      <c r="F63" s="120">
        <v>500</v>
      </c>
      <c r="G63" s="121">
        <v>146</v>
      </c>
      <c r="H63" s="121">
        <v>0</v>
      </c>
      <c r="I63" s="121">
        <v>0</v>
      </c>
      <c r="J63" s="121">
        <v>0</v>
      </c>
      <c r="K63" s="121">
        <v>0</v>
      </c>
      <c r="L63" s="121">
        <v>0</v>
      </c>
      <c r="M63" s="121">
        <v>0</v>
      </c>
      <c r="N63" s="121">
        <v>0</v>
      </c>
      <c r="O63" s="121"/>
      <c r="P63" s="121"/>
      <c r="Q63" s="121"/>
      <c r="R63" s="121"/>
      <c r="S63" s="121">
        <f t="shared" si="18"/>
        <v>146</v>
      </c>
      <c r="T63" s="123" t="s">
        <v>203</v>
      </c>
      <c r="U63" s="123" t="s">
        <v>204</v>
      </c>
      <c r="V63" s="124" t="s">
        <v>30</v>
      </c>
      <c r="W63" s="118" t="s">
        <v>102</v>
      </c>
    </row>
    <row r="64" s="87" customFormat="1" ht="61" customHeight="1" spans="1:23">
      <c r="A64" s="118">
        <v>44</v>
      </c>
      <c r="B64" s="118" t="s">
        <v>197</v>
      </c>
      <c r="C64" s="118" t="s">
        <v>198</v>
      </c>
      <c r="D64" s="118" t="s">
        <v>205</v>
      </c>
      <c r="E64" s="119" t="s">
        <v>206</v>
      </c>
      <c r="F64" s="120">
        <v>800</v>
      </c>
      <c r="G64" s="121">
        <v>332</v>
      </c>
      <c r="H64" s="121">
        <v>0</v>
      </c>
      <c r="I64" s="121">
        <v>0</v>
      </c>
      <c r="J64" s="121">
        <v>0</v>
      </c>
      <c r="K64" s="121">
        <v>0</v>
      </c>
      <c r="L64" s="121">
        <v>0</v>
      </c>
      <c r="M64" s="121">
        <v>0</v>
      </c>
      <c r="N64" s="121">
        <v>0</v>
      </c>
      <c r="O64" s="121"/>
      <c r="P64" s="121"/>
      <c r="Q64" s="121"/>
      <c r="R64" s="121"/>
      <c r="S64" s="121">
        <f t="shared" si="18"/>
        <v>332</v>
      </c>
      <c r="T64" s="125"/>
      <c r="U64" s="125" t="s">
        <v>133</v>
      </c>
      <c r="V64" s="124" t="s">
        <v>111</v>
      </c>
      <c r="W64" s="169" t="s">
        <v>134</v>
      </c>
    </row>
    <row r="65" s="87" customFormat="1" ht="31" customHeight="1" spans="1:23">
      <c r="A65" s="118">
        <v>45</v>
      </c>
      <c r="B65" s="118" t="s">
        <v>197</v>
      </c>
      <c r="C65" s="118" t="s">
        <v>198</v>
      </c>
      <c r="D65" s="168" t="s">
        <v>207</v>
      </c>
      <c r="E65" s="119" t="s">
        <v>183</v>
      </c>
      <c r="F65" s="120">
        <v>30</v>
      </c>
      <c r="G65" s="121">
        <v>0</v>
      </c>
      <c r="H65" s="121">
        <v>0</v>
      </c>
      <c r="I65" s="121">
        <v>0</v>
      </c>
      <c r="J65" s="121">
        <v>0</v>
      </c>
      <c r="K65" s="121">
        <v>0</v>
      </c>
      <c r="L65" s="121">
        <v>0</v>
      </c>
      <c r="M65" s="121">
        <v>0</v>
      </c>
      <c r="N65" s="121">
        <v>0</v>
      </c>
      <c r="O65" s="121"/>
      <c r="P65" s="121"/>
      <c r="Q65" s="121"/>
      <c r="R65" s="121"/>
      <c r="S65" s="121">
        <f t="shared" si="18"/>
        <v>0</v>
      </c>
      <c r="T65" s="123"/>
      <c r="U65" s="123" t="s">
        <v>208</v>
      </c>
      <c r="V65" s="124" t="s">
        <v>46</v>
      </c>
      <c r="W65" s="118" t="s">
        <v>163</v>
      </c>
    </row>
    <row r="66" s="84" customFormat="1" ht="33" customHeight="1" spans="1:23">
      <c r="A66" s="118">
        <v>46</v>
      </c>
      <c r="B66" s="118" t="s">
        <v>197</v>
      </c>
      <c r="C66" s="118" t="s">
        <v>198</v>
      </c>
      <c r="D66" s="168" t="s">
        <v>209</v>
      </c>
      <c r="E66" s="141" t="s">
        <v>210</v>
      </c>
      <c r="F66" s="120">
        <v>857.5</v>
      </c>
      <c r="G66" s="121">
        <v>0</v>
      </c>
      <c r="H66" s="121">
        <v>0</v>
      </c>
      <c r="I66" s="121">
        <v>0</v>
      </c>
      <c r="J66" s="121">
        <v>0</v>
      </c>
      <c r="K66" s="121">
        <v>0</v>
      </c>
      <c r="L66" s="121">
        <v>0</v>
      </c>
      <c r="M66" s="121">
        <v>0</v>
      </c>
      <c r="N66" s="121">
        <v>0</v>
      </c>
      <c r="O66" s="121"/>
      <c r="P66" s="121"/>
      <c r="Q66" s="121"/>
      <c r="R66" s="121"/>
      <c r="S66" s="121">
        <f t="shared" si="18"/>
        <v>0</v>
      </c>
      <c r="T66" s="123"/>
      <c r="U66" s="123" t="s">
        <v>211</v>
      </c>
      <c r="V66" s="124" t="s">
        <v>34</v>
      </c>
      <c r="W66" s="118"/>
    </row>
    <row r="67" s="84" customFormat="1" ht="47" customHeight="1" spans="1:23">
      <c r="A67" s="118">
        <v>47</v>
      </c>
      <c r="B67" s="118" t="s">
        <v>197</v>
      </c>
      <c r="C67" s="118" t="s">
        <v>198</v>
      </c>
      <c r="D67" s="170" t="s">
        <v>212</v>
      </c>
      <c r="E67" s="119" t="s">
        <v>213</v>
      </c>
      <c r="F67" s="120">
        <v>100</v>
      </c>
      <c r="G67" s="121">
        <v>0</v>
      </c>
      <c r="H67" s="121">
        <v>0</v>
      </c>
      <c r="I67" s="121">
        <v>0</v>
      </c>
      <c r="J67" s="121">
        <v>0</v>
      </c>
      <c r="K67" s="121">
        <v>0</v>
      </c>
      <c r="L67" s="121">
        <v>0</v>
      </c>
      <c r="M67" s="121">
        <v>0</v>
      </c>
      <c r="N67" s="121">
        <v>0</v>
      </c>
      <c r="O67" s="121"/>
      <c r="P67" s="121"/>
      <c r="Q67" s="121"/>
      <c r="R67" s="121"/>
      <c r="S67" s="121">
        <f t="shared" si="18"/>
        <v>0</v>
      </c>
      <c r="T67" s="123"/>
      <c r="U67" s="123" t="s">
        <v>214</v>
      </c>
      <c r="V67" s="124" t="s">
        <v>34</v>
      </c>
      <c r="W67" s="118"/>
    </row>
    <row r="68" s="84" customFormat="1" ht="63" customHeight="1" spans="1:23">
      <c r="A68" s="118">
        <v>48</v>
      </c>
      <c r="B68" s="118" t="s">
        <v>197</v>
      </c>
      <c r="C68" s="118" t="s">
        <v>198</v>
      </c>
      <c r="D68" s="170" t="s">
        <v>212</v>
      </c>
      <c r="E68" s="119" t="s">
        <v>215</v>
      </c>
      <c r="F68" s="120">
        <v>50</v>
      </c>
      <c r="G68" s="121">
        <v>0</v>
      </c>
      <c r="H68" s="121">
        <v>0</v>
      </c>
      <c r="I68" s="121">
        <v>0</v>
      </c>
      <c r="J68" s="121">
        <v>0</v>
      </c>
      <c r="K68" s="121">
        <v>0</v>
      </c>
      <c r="L68" s="121">
        <v>50</v>
      </c>
      <c r="M68" s="121">
        <v>0</v>
      </c>
      <c r="N68" s="121">
        <v>0</v>
      </c>
      <c r="O68" s="121"/>
      <c r="P68" s="121"/>
      <c r="Q68" s="121"/>
      <c r="R68" s="121"/>
      <c r="S68" s="121">
        <f t="shared" si="18"/>
        <v>50</v>
      </c>
      <c r="T68" s="142" t="s">
        <v>216</v>
      </c>
      <c r="U68" s="123" t="s">
        <v>217</v>
      </c>
      <c r="V68" s="124" t="s">
        <v>34</v>
      </c>
      <c r="W68" s="118"/>
    </row>
    <row r="69" s="84" customFormat="1" ht="33" customHeight="1" spans="1:23">
      <c r="A69" s="118">
        <v>49</v>
      </c>
      <c r="B69" s="118" t="s">
        <v>197</v>
      </c>
      <c r="C69" s="118" t="s">
        <v>198</v>
      </c>
      <c r="D69" s="170" t="s">
        <v>212</v>
      </c>
      <c r="E69" s="119" t="s">
        <v>218</v>
      </c>
      <c r="F69" s="120">
        <v>50</v>
      </c>
      <c r="G69" s="121">
        <v>0</v>
      </c>
      <c r="H69" s="121">
        <v>0</v>
      </c>
      <c r="I69" s="121">
        <v>0</v>
      </c>
      <c r="J69" s="121">
        <v>0</v>
      </c>
      <c r="K69" s="121">
        <v>0</v>
      </c>
      <c r="L69" s="121">
        <v>0</v>
      </c>
      <c r="M69" s="121">
        <v>0</v>
      </c>
      <c r="N69" s="121">
        <v>0</v>
      </c>
      <c r="O69" s="121"/>
      <c r="P69" s="121"/>
      <c r="Q69" s="121"/>
      <c r="R69" s="121"/>
      <c r="S69" s="121">
        <f t="shared" ref="S69:S102" si="28">SUM(G69:R69)</f>
        <v>0</v>
      </c>
      <c r="T69" s="142" t="s">
        <v>219</v>
      </c>
      <c r="U69" s="123" t="s">
        <v>217</v>
      </c>
      <c r="V69" s="124" t="s">
        <v>30</v>
      </c>
      <c r="W69" s="118"/>
    </row>
    <row r="70" s="84" customFormat="1" ht="41" customHeight="1" spans="1:23">
      <c r="A70" s="118">
        <v>50</v>
      </c>
      <c r="B70" s="118" t="s">
        <v>197</v>
      </c>
      <c r="C70" s="118" t="s">
        <v>198</v>
      </c>
      <c r="D70" s="170" t="s">
        <v>212</v>
      </c>
      <c r="E70" s="119" t="s">
        <v>220</v>
      </c>
      <c r="F70" s="120">
        <v>5</v>
      </c>
      <c r="G70" s="121">
        <v>0</v>
      </c>
      <c r="H70" s="121">
        <v>0</v>
      </c>
      <c r="I70" s="121">
        <v>0</v>
      </c>
      <c r="J70" s="121">
        <v>0</v>
      </c>
      <c r="K70" s="121">
        <v>0</v>
      </c>
      <c r="L70" s="121">
        <v>0</v>
      </c>
      <c r="M70" s="121">
        <v>0</v>
      </c>
      <c r="N70" s="121">
        <v>0</v>
      </c>
      <c r="O70" s="121"/>
      <c r="P70" s="121"/>
      <c r="Q70" s="121"/>
      <c r="R70" s="121"/>
      <c r="S70" s="121">
        <f t="shared" si="28"/>
        <v>0</v>
      </c>
      <c r="T70" s="142" t="s">
        <v>221</v>
      </c>
      <c r="U70" s="123" t="s">
        <v>217</v>
      </c>
      <c r="V70" s="124" t="s">
        <v>30</v>
      </c>
      <c r="W70" s="118"/>
    </row>
    <row r="71" s="84" customFormat="1" ht="56" customHeight="1" spans="1:23">
      <c r="A71" s="118">
        <v>51</v>
      </c>
      <c r="B71" s="118" t="s">
        <v>197</v>
      </c>
      <c r="C71" s="118" t="s">
        <v>198</v>
      </c>
      <c r="D71" s="170" t="s">
        <v>212</v>
      </c>
      <c r="E71" s="119" t="s">
        <v>222</v>
      </c>
      <c r="F71" s="120">
        <v>1800</v>
      </c>
      <c r="G71" s="121">
        <v>0</v>
      </c>
      <c r="H71" s="121">
        <v>0</v>
      </c>
      <c r="I71" s="121">
        <v>0</v>
      </c>
      <c r="J71" s="121">
        <v>0</v>
      </c>
      <c r="K71" s="121">
        <v>0</v>
      </c>
      <c r="L71" s="121">
        <v>0</v>
      </c>
      <c r="M71" s="121">
        <v>0</v>
      </c>
      <c r="N71" s="121">
        <v>0</v>
      </c>
      <c r="O71" s="121"/>
      <c r="P71" s="121"/>
      <c r="Q71" s="121"/>
      <c r="R71" s="121"/>
      <c r="S71" s="121">
        <f t="shared" si="28"/>
        <v>0</v>
      </c>
      <c r="T71" s="123"/>
      <c r="U71" s="123"/>
      <c r="V71" s="124" t="s">
        <v>34</v>
      </c>
      <c r="W71" s="118"/>
    </row>
    <row r="72" s="84" customFormat="1" ht="62" customHeight="1" spans="1:23">
      <c r="A72" s="118">
        <v>52</v>
      </c>
      <c r="B72" s="118" t="s">
        <v>197</v>
      </c>
      <c r="C72" s="118" t="s">
        <v>198</v>
      </c>
      <c r="D72" s="170" t="s">
        <v>212</v>
      </c>
      <c r="E72" s="119" t="s">
        <v>223</v>
      </c>
      <c r="F72" s="120">
        <v>10</v>
      </c>
      <c r="G72" s="121">
        <v>0</v>
      </c>
      <c r="H72" s="121">
        <v>0</v>
      </c>
      <c r="I72" s="121">
        <v>0</v>
      </c>
      <c r="J72" s="121">
        <v>0</v>
      </c>
      <c r="K72" s="121">
        <v>0</v>
      </c>
      <c r="L72" s="121">
        <v>0</v>
      </c>
      <c r="M72" s="121">
        <v>0</v>
      </c>
      <c r="N72" s="121">
        <v>0</v>
      </c>
      <c r="O72" s="121"/>
      <c r="P72" s="121"/>
      <c r="Q72" s="121"/>
      <c r="R72" s="121"/>
      <c r="S72" s="121">
        <f t="shared" si="28"/>
        <v>0</v>
      </c>
      <c r="T72" s="123"/>
      <c r="U72" s="123" t="s">
        <v>217</v>
      </c>
      <c r="V72" s="124" t="s">
        <v>34</v>
      </c>
      <c r="W72" s="118"/>
    </row>
    <row r="73" s="84" customFormat="1" ht="46" customHeight="1" spans="1:23">
      <c r="A73" s="118">
        <v>53</v>
      </c>
      <c r="B73" s="118" t="s">
        <v>197</v>
      </c>
      <c r="C73" s="144" t="s">
        <v>224</v>
      </c>
      <c r="D73" s="171" t="s">
        <v>225</v>
      </c>
      <c r="E73" s="119" t="s">
        <v>226</v>
      </c>
      <c r="F73" s="120">
        <v>10</v>
      </c>
      <c r="G73" s="121">
        <v>0</v>
      </c>
      <c r="H73" s="121">
        <v>11.07</v>
      </c>
      <c r="I73" s="121">
        <v>0</v>
      </c>
      <c r="J73" s="121">
        <v>0</v>
      </c>
      <c r="K73" s="121">
        <v>0</v>
      </c>
      <c r="L73" s="121">
        <v>0</v>
      </c>
      <c r="M73" s="121">
        <v>0</v>
      </c>
      <c r="N73" s="121">
        <v>0</v>
      </c>
      <c r="O73" s="121"/>
      <c r="P73" s="121"/>
      <c r="Q73" s="121"/>
      <c r="R73" s="121"/>
      <c r="S73" s="121">
        <f t="shared" si="28"/>
        <v>11.07</v>
      </c>
      <c r="T73" s="123"/>
      <c r="U73" s="123" t="s">
        <v>70</v>
      </c>
      <c r="V73" s="124" t="s">
        <v>71</v>
      </c>
      <c r="W73" s="118" t="s">
        <v>149</v>
      </c>
    </row>
    <row r="74" s="84" customFormat="1" ht="59" customHeight="1" spans="1:23">
      <c r="A74" s="118">
        <v>54</v>
      </c>
      <c r="B74" s="118" t="s">
        <v>197</v>
      </c>
      <c r="C74" s="118" t="s">
        <v>198</v>
      </c>
      <c r="D74" s="171" t="s">
        <v>225</v>
      </c>
      <c r="E74" s="119" t="s">
        <v>227</v>
      </c>
      <c r="F74" s="120">
        <v>300</v>
      </c>
      <c r="G74" s="121">
        <v>53.5</v>
      </c>
      <c r="H74" s="121">
        <v>53.5</v>
      </c>
      <c r="I74" s="172">
        <v>53.5</v>
      </c>
      <c r="J74" s="172">
        <v>53.5</v>
      </c>
      <c r="K74" s="172">
        <v>53.5</v>
      </c>
      <c r="L74" s="172">
        <v>53.5</v>
      </c>
      <c r="M74" s="172">
        <v>53.5</v>
      </c>
      <c r="N74" s="172">
        <v>53.5</v>
      </c>
      <c r="O74" s="121"/>
      <c r="P74" s="121"/>
      <c r="Q74" s="121"/>
      <c r="R74" s="121"/>
      <c r="S74" s="121">
        <f t="shared" si="28"/>
        <v>428</v>
      </c>
      <c r="T74" s="125"/>
      <c r="U74" s="125" t="s">
        <v>228</v>
      </c>
      <c r="V74" s="124" t="s">
        <v>71</v>
      </c>
      <c r="W74" s="169" t="s">
        <v>229</v>
      </c>
    </row>
    <row r="75" s="84" customFormat="1" ht="62" customHeight="1" spans="1:23">
      <c r="A75" s="118">
        <v>55</v>
      </c>
      <c r="B75" s="118" t="s">
        <v>197</v>
      </c>
      <c r="C75" s="118" t="s">
        <v>198</v>
      </c>
      <c r="D75" s="171" t="s">
        <v>225</v>
      </c>
      <c r="E75" s="119" t="s">
        <v>230</v>
      </c>
      <c r="F75" s="120">
        <v>2000</v>
      </c>
      <c r="G75" s="121">
        <v>177.41</v>
      </c>
      <c r="H75" s="121">
        <v>129.14</v>
      </c>
      <c r="I75" s="121">
        <v>163.41</v>
      </c>
      <c r="J75" s="172">
        <v>196.78</v>
      </c>
      <c r="K75" s="172">
        <v>131.75</v>
      </c>
      <c r="L75" s="172">
        <v>20.51</v>
      </c>
      <c r="M75" s="172">
        <v>0</v>
      </c>
      <c r="N75" s="172">
        <v>619.6</v>
      </c>
      <c r="O75" s="121"/>
      <c r="P75" s="121"/>
      <c r="Q75" s="121"/>
      <c r="R75" s="121"/>
      <c r="S75" s="121">
        <f t="shared" si="28"/>
        <v>1438.6</v>
      </c>
      <c r="T75" s="173"/>
      <c r="U75" s="173" t="s">
        <v>231</v>
      </c>
      <c r="V75" s="124" t="s">
        <v>71</v>
      </c>
      <c r="W75" s="118" t="s">
        <v>159</v>
      </c>
    </row>
    <row r="76" s="84" customFormat="1" ht="141.75" spans="1:23">
      <c r="A76" s="118">
        <v>56</v>
      </c>
      <c r="B76" s="118" t="s">
        <v>197</v>
      </c>
      <c r="C76" s="118" t="s">
        <v>198</v>
      </c>
      <c r="D76" s="171" t="s">
        <v>225</v>
      </c>
      <c r="E76" s="119" t="s">
        <v>232</v>
      </c>
      <c r="F76" s="120">
        <v>1</v>
      </c>
      <c r="G76" s="121">
        <v>0.28</v>
      </c>
      <c r="H76" s="121">
        <v>0.28</v>
      </c>
      <c r="I76" s="121">
        <v>0.28</v>
      </c>
      <c r="J76" s="172">
        <v>0.28</v>
      </c>
      <c r="K76" s="172">
        <v>0.28</v>
      </c>
      <c r="L76" s="172">
        <v>0.28</v>
      </c>
      <c r="M76" s="172">
        <v>0.205</v>
      </c>
      <c r="N76" s="172">
        <v>0.21</v>
      </c>
      <c r="O76" s="121"/>
      <c r="P76" s="121"/>
      <c r="Q76" s="121"/>
      <c r="R76" s="121"/>
      <c r="S76" s="121">
        <f t="shared" si="28"/>
        <v>2.095</v>
      </c>
      <c r="T76" s="173"/>
      <c r="U76" s="173" t="s">
        <v>233</v>
      </c>
      <c r="V76" s="124" t="s">
        <v>71</v>
      </c>
      <c r="W76" s="118" t="s">
        <v>91</v>
      </c>
    </row>
    <row r="77" s="84" customFormat="1" ht="102" customHeight="1" spans="1:23">
      <c r="A77" s="118">
        <v>57</v>
      </c>
      <c r="B77" s="118" t="s">
        <v>197</v>
      </c>
      <c r="C77" s="118" t="s">
        <v>198</v>
      </c>
      <c r="D77" s="171" t="s">
        <v>225</v>
      </c>
      <c r="E77" s="141" t="s">
        <v>234</v>
      </c>
      <c r="F77" s="120"/>
      <c r="G77" s="121">
        <v>1000</v>
      </c>
      <c r="H77" s="121">
        <v>0</v>
      </c>
      <c r="I77" s="121">
        <v>0</v>
      </c>
      <c r="J77" s="121">
        <v>0</v>
      </c>
      <c r="K77" s="121">
        <v>0</v>
      </c>
      <c r="L77" s="121">
        <v>0</v>
      </c>
      <c r="M77" s="121">
        <v>0</v>
      </c>
      <c r="N77" s="121">
        <v>0</v>
      </c>
      <c r="O77" s="121"/>
      <c r="P77" s="121"/>
      <c r="Q77" s="121"/>
      <c r="R77" s="121"/>
      <c r="S77" s="121">
        <f t="shared" si="28"/>
        <v>1000</v>
      </c>
      <c r="T77" s="174"/>
      <c r="U77" s="174" t="s">
        <v>235</v>
      </c>
      <c r="V77" s="124" t="s">
        <v>34</v>
      </c>
      <c r="W77" s="118"/>
    </row>
    <row r="78" s="89" customFormat="1" ht="82" customHeight="1" spans="1:23">
      <c r="A78" s="124">
        <v>58</v>
      </c>
      <c r="B78" s="124" t="s">
        <v>236</v>
      </c>
      <c r="C78" s="124" t="s">
        <v>224</v>
      </c>
      <c r="D78" s="175" t="s">
        <v>237</v>
      </c>
      <c r="E78" s="176" t="s">
        <v>238</v>
      </c>
      <c r="F78" s="177">
        <v>2400</v>
      </c>
      <c r="G78" s="178">
        <v>0</v>
      </c>
      <c r="H78" s="178">
        <v>0</v>
      </c>
      <c r="I78" s="178">
        <v>0</v>
      </c>
      <c r="J78" s="178">
        <v>0</v>
      </c>
      <c r="K78" s="178">
        <v>0</v>
      </c>
      <c r="L78" s="177">
        <v>772.8</v>
      </c>
      <c r="M78" s="178">
        <v>0</v>
      </c>
      <c r="N78" s="178">
        <v>0</v>
      </c>
      <c r="O78" s="178"/>
      <c r="P78" s="178"/>
      <c r="Q78" s="178"/>
      <c r="R78" s="178"/>
      <c r="S78" s="178">
        <f t="shared" si="28"/>
        <v>772.8</v>
      </c>
      <c r="T78" s="122"/>
      <c r="U78" s="122" t="s">
        <v>239</v>
      </c>
      <c r="V78" s="124" t="s">
        <v>111</v>
      </c>
      <c r="W78" s="124" t="s">
        <v>240</v>
      </c>
    </row>
    <row r="79" s="89" customFormat="1" ht="82" customHeight="1" spans="1:23">
      <c r="A79" s="124" t="s">
        <v>135</v>
      </c>
      <c r="B79" s="124" t="s">
        <v>236</v>
      </c>
      <c r="C79" s="124" t="s">
        <v>224</v>
      </c>
      <c r="D79" s="124" t="s">
        <v>241</v>
      </c>
      <c r="E79" s="179" t="s">
        <v>242</v>
      </c>
      <c r="F79" s="177"/>
      <c r="G79" s="178"/>
      <c r="H79" s="178"/>
      <c r="I79" s="178"/>
      <c r="J79" s="178"/>
      <c r="K79" s="178"/>
      <c r="L79" s="178">
        <v>8</v>
      </c>
      <c r="M79" s="178">
        <v>0</v>
      </c>
      <c r="N79" s="178">
        <v>0</v>
      </c>
      <c r="O79" s="178"/>
      <c r="P79" s="178"/>
      <c r="Q79" s="178"/>
      <c r="R79" s="178"/>
      <c r="S79" s="178">
        <f t="shared" si="28"/>
        <v>8</v>
      </c>
      <c r="T79" s="180" t="s">
        <v>243</v>
      </c>
      <c r="U79" s="180" t="s">
        <v>244</v>
      </c>
      <c r="V79" s="124" t="s">
        <v>111</v>
      </c>
      <c r="W79" s="124"/>
    </row>
    <row r="80" s="89" customFormat="1" ht="41" customHeight="1" spans="1:23">
      <c r="A80" s="124" t="s">
        <v>135</v>
      </c>
      <c r="B80" s="124" t="s">
        <v>236</v>
      </c>
      <c r="C80" s="124" t="s">
        <v>224</v>
      </c>
      <c r="D80" s="124" t="s">
        <v>245</v>
      </c>
      <c r="E80" s="181" t="s">
        <v>246</v>
      </c>
      <c r="F80" s="177"/>
      <c r="G80" s="178"/>
      <c r="H80" s="178"/>
      <c r="I80" s="178"/>
      <c r="J80" s="178"/>
      <c r="K80" s="178"/>
      <c r="L80" s="182">
        <v>300</v>
      </c>
      <c r="M80" s="182">
        <v>0</v>
      </c>
      <c r="N80" s="182">
        <v>0</v>
      </c>
      <c r="O80" s="178"/>
      <c r="P80" s="178"/>
      <c r="Q80" s="178"/>
      <c r="R80" s="178"/>
      <c r="S80" s="178">
        <f t="shared" si="28"/>
        <v>300</v>
      </c>
      <c r="T80" s="180" t="s">
        <v>247</v>
      </c>
      <c r="U80" s="180" t="s">
        <v>248</v>
      </c>
      <c r="V80" s="124" t="s">
        <v>30</v>
      </c>
      <c r="W80" s="124"/>
    </row>
    <row r="81" s="89" customFormat="1" ht="41" customHeight="1" spans="1:23">
      <c r="A81" s="124" t="s">
        <v>135</v>
      </c>
      <c r="B81" s="124" t="s">
        <v>236</v>
      </c>
      <c r="C81" s="124" t="s">
        <v>224</v>
      </c>
      <c r="D81" s="124" t="s">
        <v>249</v>
      </c>
      <c r="E81" s="183" t="s">
        <v>250</v>
      </c>
      <c r="F81" s="177"/>
      <c r="G81" s="178"/>
      <c r="H81" s="178"/>
      <c r="I81" s="178"/>
      <c r="J81" s="178"/>
      <c r="K81" s="178"/>
      <c r="L81" s="182">
        <v>50</v>
      </c>
      <c r="M81" s="182">
        <v>0</v>
      </c>
      <c r="N81" s="182">
        <v>0</v>
      </c>
      <c r="O81" s="178"/>
      <c r="P81" s="178"/>
      <c r="Q81" s="178"/>
      <c r="R81" s="178"/>
      <c r="S81" s="178">
        <f t="shared" si="28"/>
        <v>50</v>
      </c>
      <c r="T81" s="180" t="s">
        <v>247</v>
      </c>
      <c r="U81" s="180" t="s">
        <v>248</v>
      </c>
      <c r="V81" s="124" t="s">
        <v>34</v>
      </c>
      <c r="W81" s="124"/>
    </row>
    <row r="82" s="89" customFormat="1" ht="41" customHeight="1" spans="1:23">
      <c r="A82" s="124" t="s">
        <v>135</v>
      </c>
      <c r="B82" s="124" t="s">
        <v>236</v>
      </c>
      <c r="C82" s="124" t="s">
        <v>224</v>
      </c>
      <c r="D82" s="124" t="s">
        <v>249</v>
      </c>
      <c r="E82" s="184" t="s">
        <v>251</v>
      </c>
      <c r="F82" s="177"/>
      <c r="G82" s="178"/>
      <c r="H82" s="178"/>
      <c r="I82" s="178"/>
      <c r="J82" s="178"/>
      <c r="K82" s="178"/>
      <c r="L82" s="182">
        <v>20</v>
      </c>
      <c r="M82" s="182">
        <v>0</v>
      </c>
      <c r="N82" s="182">
        <v>0</v>
      </c>
      <c r="O82" s="178"/>
      <c r="P82" s="178"/>
      <c r="Q82" s="178"/>
      <c r="R82" s="178"/>
      <c r="S82" s="178">
        <f t="shared" si="28"/>
        <v>20</v>
      </c>
      <c r="T82" s="180" t="s">
        <v>247</v>
      </c>
      <c r="U82" s="180" t="s">
        <v>248</v>
      </c>
      <c r="V82" s="124" t="s">
        <v>34</v>
      </c>
      <c r="W82" s="124"/>
    </row>
    <row r="83" s="89" customFormat="1" ht="41" customHeight="1" spans="1:23">
      <c r="A83" s="124" t="s">
        <v>135</v>
      </c>
      <c r="B83" s="124" t="s">
        <v>236</v>
      </c>
      <c r="C83" s="124" t="s">
        <v>224</v>
      </c>
      <c r="D83" s="124" t="s">
        <v>249</v>
      </c>
      <c r="E83" s="181" t="s">
        <v>252</v>
      </c>
      <c r="F83" s="177"/>
      <c r="G83" s="178"/>
      <c r="H83" s="178"/>
      <c r="I83" s="178"/>
      <c r="J83" s="178"/>
      <c r="K83" s="178"/>
      <c r="L83" s="185"/>
      <c r="M83" s="182">
        <v>0</v>
      </c>
      <c r="N83" s="182">
        <v>0</v>
      </c>
      <c r="O83" s="178"/>
      <c r="P83" s="178"/>
      <c r="Q83" s="178"/>
      <c r="R83" s="178"/>
      <c r="S83" s="178">
        <f t="shared" si="28"/>
        <v>0</v>
      </c>
      <c r="T83" s="181" t="s">
        <v>253</v>
      </c>
      <c r="U83" s="181" t="s">
        <v>254</v>
      </c>
      <c r="V83" s="124" t="s">
        <v>34</v>
      </c>
      <c r="W83" s="124"/>
    </row>
    <row r="84" s="89" customFormat="1" ht="41" customHeight="1" spans="1:23">
      <c r="A84" s="124" t="s">
        <v>135</v>
      </c>
      <c r="B84" s="124" t="s">
        <v>236</v>
      </c>
      <c r="C84" s="124" t="s">
        <v>224</v>
      </c>
      <c r="D84" s="124" t="s">
        <v>249</v>
      </c>
      <c r="E84" s="181" t="s">
        <v>255</v>
      </c>
      <c r="F84" s="177"/>
      <c r="G84" s="178"/>
      <c r="H84" s="178"/>
      <c r="I84" s="178"/>
      <c r="J84" s="178"/>
      <c r="K84" s="178"/>
      <c r="L84" s="185"/>
      <c r="M84" s="182">
        <v>0</v>
      </c>
      <c r="N84" s="182">
        <v>0</v>
      </c>
      <c r="O84" s="178"/>
      <c r="P84" s="178"/>
      <c r="Q84" s="178"/>
      <c r="R84" s="178"/>
      <c r="S84" s="178">
        <f t="shared" si="28"/>
        <v>0</v>
      </c>
      <c r="T84" s="181" t="s">
        <v>253</v>
      </c>
      <c r="U84" s="181" t="s">
        <v>256</v>
      </c>
      <c r="V84" s="124" t="s">
        <v>34</v>
      </c>
      <c r="W84" s="124"/>
    </row>
    <row r="85" s="89" customFormat="1" ht="41" customHeight="1" spans="1:23">
      <c r="A85" s="124" t="s">
        <v>135</v>
      </c>
      <c r="B85" s="124" t="s">
        <v>236</v>
      </c>
      <c r="C85" s="124" t="s">
        <v>224</v>
      </c>
      <c r="D85" s="177" t="s">
        <v>257</v>
      </c>
      <c r="E85" s="181" t="s">
        <v>258</v>
      </c>
      <c r="F85" s="177"/>
      <c r="G85" s="178"/>
      <c r="H85" s="178"/>
      <c r="I85" s="178"/>
      <c r="J85" s="178"/>
      <c r="K85" s="178"/>
      <c r="L85" s="185"/>
      <c r="M85" s="182">
        <v>0</v>
      </c>
      <c r="N85" s="185">
        <v>0</v>
      </c>
      <c r="O85" s="178"/>
      <c r="P85" s="178"/>
      <c r="Q85" s="178"/>
      <c r="R85" s="178"/>
      <c r="S85" s="178">
        <f t="shared" si="28"/>
        <v>0</v>
      </c>
      <c r="T85" s="181" t="s">
        <v>253</v>
      </c>
      <c r="U85" s="181" t="s">
        <v>259</v>
      </c>
      <c r="V85" s="124" t="s">
        <v>34</v>
      </c>
      <c r="W85" s="124"/>
    </row>
    <row r="86" s="89" customFormat="1" ht="82" customHeight="1" spans="1:23">
      <c r="A86" s="124" t="s">
        <v>135</v>
      </c>
      <c r="B86" s="124" t="s">
        <v>236</v>
      </c>
      <c r="C86" s="124" t="s">
        <v>224</v>
      </c>
      <c r="D86" s="124" t="s">
        <v>260</v>
      </c>
      <c r="E86" s="176" t="s">
        <v>261</v>
      </c>
      <c r="F86" s="177"/>
      <c r="G86" s="178"/>
      <c r="H86" s="178"/>
      <c r="I86" s="178"/>
      <c r="J86" s="178"/>
      <c r="K86" s="178"/>
      <c r="L86" s="124">
        <v>300</v>
      </c>
      <c r="M86" s="124">
        <v>0</v>
      </c>
      <c r="N86" s="124">
        <v>0</v>
      </c>
      <c r="O86" s="178"/>
      <c r="P86" s="178"/>
      <c r="Q86" s="178"/>
      <c r="R86" s="178"/>
      <c r="S86" s="178">
        <f t="shared" si="28"/>
        <v>300</v>
      </c>
      <c r="T86" s="176" t="s">
        <v>247</v>
      </c>
      <c r="U86" s="176" t="s">
        <v>262</v>
      </c>
      <c r="V86" s="124" t="s">
        <v>34</v>
      </c>
      <c r="W86" s="124"/>
    </row>
    <row r="87" s="89" customFormat="1" ht="82" customHeight="1" spans="1:23">
      <c r="A87" s="124" t="s">
        <v>135</v>
      </c>
      <c r="B87" s="124" t="s">
        <v>236</v>
      </c>
      <c r="C87" s="124" t="s">
        <v>224</v>
      </c>
      <c r="D87" s="124" t="s">
        <v>260</v>
      </c>
      <c r="E87" s="176"/>
      <c r="F87" s="177"/>
      <c r="G87" s="178"/>
      <c r="H87" s="178"/>
      <c r="I87" s="178"/>
      <c r="J87" s="178"/>
      <c r="K87" s="178"/>
      <c r="L87" s="124"/>
      <c r="M87" s="124">
        <v>100</v>
      </c>
      <c r="N87" s="124">
        <v>100</v>
      </c>
      <c r="O87" s="178"/>
      <c r="P87" s="178"/>
      <c r="Q87" s="178"/>
      <c r="R87" s="178"/>
      <c r="S87" s="178">
        <f t="shared" si="28"/>
        <v>200</v>
      </c>
      <c r="T87" s="176" t="s">
        <v>263</v>
      </c>
      <c r="U87" s="186" t="s">
        <v>264</v>
      </c>
      <c r="V87" s="124"/>
      <c r="W87" s="124"/>
    </row>
    <row r="88" s="89" customFormat="1" ht="82" customHeight="1" spans="1:23">
      <c r="A88" s="124" t="s">
        <v>135</v>
      </c>
      <c r="B88" s="124" t="s">
        <v>236</v>
      </c>
      <c r="C88" s="124" t="s">
        <v>224</v>
      </c>
      <c r="D88" s="124" t="s">
        <v>265</v>
      </c>
      <c r="E88" s="187" t="s">
        <v>266</v>
      </c>
      <c r="F88" s="177"/>
      <c r="G88" s="178"/>
      <c r="H88" s="178"/>
      <c r="I88" s="178"/>
      <c r="J88" s="178"/>
      <c r="K88" s="178"/>
      <c r="L88" s="124"/>
      <c r="M88" s="124">
        <v>17.47</v>
      </c>
      <c r="N88" s="124"/>
      <c r="O88" s="178"/>
      <c r="P88" s="178"/>
      <c r="Q88" s="178"/>
      <c r="R88" s="178"/>
      <c r="S88" s="178">
        <f t="shared" si="28"/>
        <v>17.47</v>
      </c>
      <c r="T88" s="176"/>
      <c r="U88" s="186"/>
      <c r="V88" s="124" t="s">
        <v>71</v>
      </c>
      <c r="W88" s="124"/>
    </row>
    <row r="89" s="89" customFormat="1" ht="82" customHeight="1" spans="1:23">
      <c r="A89" s="124" t="s">
        <v>135</v>
      </c>
      <c r="B89" s="124" t="s">
        <v>236</v>
      </c>
      <c r="C89" s="124" t="s">
        <v>224</v>
      </c>
      <c r="D89" s="124" t="s">
        <v>249</v>
      </c>
      <c r="E89" s="188" t="s">
        <v>267</v>
      </c>
      <c r="F89" s="177"/>
      <c r="G89" s="178"/>
      <c r="H89" s="178"/>
      <c r="I89" s="178"/>
      <c r="J89" s="178"/>
      <c r="K89" s="178"/>
      <c r="L89" s="124"/>
      <c r="M89" s="124"/>
      <c r="N89" s="124"/>
      <c r="O89" s="178"/>
      <c r="P89" s="178"/>
      <c r="Q89" s="178"/>
      <c r="R89" s="178"/>
      <c r="S89" s="178">
        <f t="shared" si="28"/>
        <v>0</v>
      </c>
      <c r="T89" s="181" t="s">
        <v>253</v>
      </c>
      <c r="U89" s="189" t="s">
        <v>268</v>
      </c>
      <c r="V89" s="124" t="s">
        <v>34</v>
      </c>
      <c r="W89" s="124"/>
    </row>
    <row r="90" s="89" customFormat="1" ht="82" customHeight="1" spans="1:23">
      <c r="A90" s="177" t="s">
        <v>135</v>
      </c>
      <c r="B90" s="177" t="s">
        <v>236</v>
      </c>
      <c r="C90" s="177" t="s">
        <v>224</v>
      </c>
      <c r="D90" s="190" t="s">
        <v>269</v>
      </c>
      <c r="E90" s="191" t="s">
        <v>270</v>
      </c>
      <c r="F90" s="177"/>
      <c r="G90" s="178"/>
      <c r="H90" s="178"/>
      <c r="I90" s="178"/>
      <c r="J90" s="178"/>
      <c r="K90" s="178"/>
      <c r="L90" s="124"/>
      <c r="M90" s="124"/>
      <c r="N90" s="124"/>
      <c r="O90" s="178"/>
      <c r="P90" s="178"/>
      <c r="Q90" s="178"/>
      <c r="R90" s="178"/>
      <c r="S90" s="178">
        <f t="shared" si="28"/>
        <v>0</v>
      </c>
      <c r="T90" s="192" t="s">
        <v>271</v>
      </c>
      <c r="U90" s="189" t="s">
        <v>272</v>
      </c>
      <c r="V90" s="124" t="s">
        <v>30</v>
      </c>
      <c r="W90" s="124"/>
    </row>
    <row r="91" s="89" customFormat="1" ht="82" customHeight="1" spans="1:23">
      <c r="A91" s="177" t="s">
        <v>135</v>
      </c>
      <c r="B91" s="177" t="s">
        <v>236</v>
      </c>
      <c r="C91" s="177" t="s">
        <v>224</v>
      </c>
      <c r="D91" s="190" t="s">
        <v>249</v>
      </c>
      <c r="E91" s="191" t="s">
        <v>273</v>
      </c>
      <c r="F91" s="177"/>
      <c r="G91" s="178"/>
      <c r="H91" s="178"/>
      <c r="I91" s="178"/>
      <c r="J91" s="178"/>
      <c r="K91" s="178"/>
      <c r="L91" s="124"/>
      <c r="M91" s="124"/>
      <c r="N91" s="124"/>
      <c r="O91" s="178"/>
      <c r="P91" s="178"/>
      <c r="Q91" s="178"/>
      <c r="R91" s="178"/>
      <c r="S91" s="178">
        <f t="shared" si="28"/>
        <v>0</v>
      </c>
      <c r="T91" s="189" t="s">
        <v>274</v>
      </c>
      <c r="U91" s="191" t="s">
        <v>275</v>
      </c>
      <c r="V91" s="177" t="s">
        <v>111</v>
      </c>
      <c r="W91" s="124"/>
    </row>
    <row r="92" s="84" customFormat="1" ht="23.1" customHeight="1" spans="1:23">
      <c r="A92" s="126"/>
      <c r="B92" s="126" t="s">
        <v>39</v>
      </c>
      <c r="C92" s="126"/>
      <c r="D92" s="140"/>
      <c r="E92" s="193"/>
      <c r="F92" s="126">
        <f>SUM(F62:F86)</f>
        <v>9053.5</v>
      </c>
      <c r="G92" s="126">
        <f>SUM(G62:G91)</f>
        <v>1810.19</v>
      </c>
      <c r="H92" s="126">
        <f t="shared" ref="H92:S92" si="29">SUM(H62:H91)</f>
        <v>193.99</v>
      </c>
      <c r="I92" s="126">
        <f t="shared" si="29"/>
        <v>217.19</v>
      </c>
      <c r="J92" s="126">
        <f t="shared" si="29"/>
        <v>250.56</v>
      </c>
      <c r="K92" s="126">
        <f t="shared" si="29"/>
        <v>185.53</v>
      </c>
      <c r="L92" s="126">
        <f t="shared" si="29"/>
        <v>1575.09</v>
      </c>
      <c r="M92" s="127">
        <f t="shared" si="29"/>
        <v>296.175</v>
      </c>
      <c r="N92" s="126">
        <f t="shared" si="29"/>
        <v>773.31</v>
      </c>
      <c r="O92" s="126">
        <f t="shared" si="29"/>
        <v>0</v>
      </c>
      <c r="P92" s="126">
        <f t="shared" si="29"/>
        <v>0</v>
      </c>
      <c r="Q92" s="126">
        <f t="shared" si="29"/>
        <v>0</v>
      </c>
      <c r="R92" s="126">
        <f t="shared" si="29"/>
        <v>0</v>
      </c>
      <c r="S92" s="127">
        <f t="shared" si="29"/>
        <v>5302.035</v>
      </c>
      <c r="T92" s="194"/>
      <c r="U92" s="194"/>
      <c r="V92" s="124"/>
      <c r="W92" s="118"/>
    </row>
    <row r="93" s="86" customFormat="1" ht="50" customHeight="1" spans="1:23">
      <c r="A93" s="118">
        <v>59</v>
      </c>
      <c r="B93" s="118" t="s">
        <v>276</v>
      </c>
      <c r="C93" s="170" t="s">
        <v>277</v>
      </c>
      <c r="D93" s="170" t="s">
        <v>278</v>
      </c>
      <c r="E93" s="141" t="s">
        <v>279</v>
      </c>
      <c r="F93" s="120">
        <v>70</v>
      </c>
      <c r="G93" s="121">
        <v>0</v>
      </c>
      <c r="H93" s="121">
        <v>0</v>
      </c>
      <c r="I93" s="121">
        <v>0</v>
      </c>
      <c r="J93" s="121">
        <v>0</v>
      </c>
      <c r="K93" s="121">
        <v>0</v>
      </c>
      <c r="L93" s="121">
        <v>0</v>
      </c>
      <c r="M93" s="121">
        <v>0</v>
      </c>
      <c r="N93" s="121">
        <v>0</v>
      </c>
      <c r="O93" s="121">
        <v>0</v>
      </c>
      <c r="P93" s="121">
        <v>0</v>
      </c>
      <c r="Q93" s="121"/>
      <c r="R93" s="121"/>
      <c r="S93" s="121">
        <f>SUM(G93:R93)</f>
        <v>0</v>
      </c>
      <c r="T93" s="195" t="s">
        <v>280</v>
      </c>
      <c r="U93" s="125" t="s">
        <v>281</v>
      </c>
      <c r="V93" s="124" t="s">
        <v>34</v>
      </c>
      <c r="W93" s="118"/>
    </row>
    <row r="94" s="86" customFormat="1" ht="51" customHeight="1" spans="1:23">
      <c r="A94" s="118">
        <v>60</v>
      </c>
      <c r="B94" s="118" t="s">
        <v>276</v>
      </c>
      <c r="C94" s="170" t="s">
        <v>277</v>
      </c>
      <c r="D94" s="170" t="s">
        <v>278</v>
      </c>
      <c r="E94" s="119" t="s">
        <v>282</v>
      </c>
      <c r="F94" s="120">
        <v>40</v>
      </c>
      <c r="G94" s="121">
        <v>0</v>
      </c>
      <c r="H94" s="121">
        <v>0</v>
      </c>
      <c r="I94" s="121">
        <v>0</v>
      </c>
      <c r="J94" s="121">
        <v>0</v>
      </c>
      <c r="K94" s="121">
        <v>0</v>
      </c>
      <c r="L94" s="121">
        <v>0</v>
      </c>
      <c r="M94" s="121">
        <v>0</v>
      </c>
      <c r="N94" s="121">
        <v>36.1</v>
      </c>
      <c r="O94" s="121">
        <v>0</v>
      </c>
      <c r="P94" s="121">
        <v>0</v>
      </c>
      <c r="Q94" s="121"/>
      <c r="R94" s="121"/>
      <c r="S94" s="121">
        <f>SUM(G94:R94)</f>
        <v>36.1</v>
      </c>
      <c r="T94" s="195" t="s">
        <v>283</v>
      </c>
      <c r="U94" s="125" t="s">
        <v>284</v>
      </c>
      <c r="V94" s="124" t="s">
        <v>34</v>
      </c>
      <c r="W94" s="118"/>
    </row>
    <row r="95" s="86" customFormat="1" ht="33" customHeight="1" spans="1:23">
      <c r="A95" s="118">
        <v>61</v>
      </c>
      <c r="B95" s="118" t="s">
        <v>276</v>
      </c>
      <c r="C95" s="170" t="s">
        <v>277</v>
      </c>
      <c r="D95" s="170" t="s">
        <v>285</v>
      </c>
      <c r="E95" s="141" t="s">
        <v>286</v>
      </c>
      <c r="F95" s="120">
        <v>42</v>
      </c>
      <c r="G95" s="121">
        <v>0</v>
      </c>
      <c r="H95" s="121">
        <v>3.09</v>
      </c>
      <c r="I95" s="121">
        <v>3.03</v>
      </c>
      <c r="J95" s="121">
        <v>3.28</v>
      </c>
      <c r="K95" s="121">
        <v>2.79</v>
      </c>
      <c r="L95" s="121">
        <v>2.71</v>
      </c>
      <c r="M95" s="121">
        <v>3.32</v>
      </c>
      <c r="N95" s="121">
        <v>3.51</v>
      </c>
      <c r="O95" s="121">
        <v>3.34</v>
      </c>
      <c r="P95" s="121">
        <v>2.96</v>
      </c>
      <c r="Q95" s="121">
        <v>2.8</v>
      </c>
      <c r="R95" s="121"/>
      <c r="S95" s="121">
        <f>SUM(G95:R95)</f>
        <v>30.83</v>
      </c>
      <c r="T95" s="195" t="s">
        <v>287</v>
      </c>
      <c r="U95" s="125" t="s">
        <v>288</v>
      </c>
      <c r="V95" s="124" t="s">
        <v>34</v>
      </c>
      <c r="W95" s="118"/>
    </row>
    <row r="96" s="86" customFormat="1" ht="53" customHeight="1" spans="1:23">
      <c r="A96" s="118">
        <v>62</v>
      </c>
      <c r="B96" s="118" t="s">
        <v>276</v>
      </c>
      <c r="C96" s="170" t="s">
        <v>277</v>
      </c>
      <c r="D96" s="170" t="s">
        <v>289</v>
      </c>
      <c r="E96" s="119" t="s">
        <v>68</v>
      </c>
      <c r="F96" s="120">
        <v>1.65</v>
      </c>
      <c r="G96" s="121">
        <v>0</v>
      </c>
      <c r="H96" s="121">
        <v>1.8</v>
      </c>
      <c r="I96" s="121">
        <v>0</v>
      </c>
      <c r="J96" s="121">
        <v>0</v>
      </c>
      <c r="K96" s="121">
        <v>0</v>
      </c>
      <c r="L96" s="121">
        <v>0</v>
      </c>
      <c r="M96" s="121">
        <v>0</v>
      </c>
      <c r="N96" s="121">
        <v>0</v>
      </c>
      <c r="O96" s="121">
        <v>0</v>
      </c>
      <c r="P96" s="121">
        <v>0</v>
      </c>
      <c r="Q96" s="121"/>
      <c r="R96" s="121"/>
      <c r="S96" s="121">
        <f>SUM(G96:R96)</f>
        <v>1.8</v>
      </c>
      <c r="T96" s="195" t="s">
        <v>290</v>
      </c>
      <c r="U96" s="125" t="s">
        <v>70</v>
      </c>
      <c r="V96" s="124" t="s">
        <v>71</v>
      </c>
      <c r="W96" s="118" t="s">
        <v>149</v>
      </c>
    </row>
    <row r="97" s="86" customFormat="1" ht="29" customHeight="1" spans="1:24">
      <c r="A97" s="118">
        <v>63</v>
      </c>
      <c r="B97" s="144" t="s">
        <v>291</v>
      </c>
      <c r="C97" s="170" t="s">
        <v>277</v>
      </c>
      <c r="D97" s="170" t="s">
        <v>289</v>
      </c>
      <c r="E97" s="141" t="s">
        <v>161</v>
      </c>
      <c r="F97" s="120">
        <v>15.98</v>
      </c>
      <c r="G97" s="121">
        <v>15.98</v>
      </c>
      <c r="H97" s="121">
        <v>0</v>
      </c>
      <c r="I97" s="121">
        <v>0</v>
      </c>
      <c r="J97" s="121">
        <v>0</v>
      </c>
      <c r="K97" s="121">
        <v>0</v>
      </c>
      <c r="L97" s="121">
        <v>0</v>
      </c>
      <c r="M97" s="121">
        <v>0</v>
      </c>
      <c r="N97" s="121">
        <v>16.7</v>
      </c>
      <c r="O97" s="121">
        <v>0</v>
      </c>
      <c r="P97" s="121">
        <v>0</v>
      </c>
      <c r="Q97" s="121"/>
      <c r="R97" s="121"/>
      <c r="S97" s="121">
        <f>SUM(G97:R97)</f>
        <v>32.68</v>
      </c>
      <c r="T97" s="195" t="s">
        <v>290</v>
      </c>
      <c r="U97" s="123"/>
      <c r="V97" s="124" t="s">
        <v>46</v>
      </c>
      <c r="W97" s="118" t="s">
        <v>163</v>
      </c>
    </row>
    <row r="98" s="86" customFormat="1" ht="50" customHeight="1" spans="1:24">
      <c r="A98" s="118"/>
      <c r="B98" s="144" t="s">
        <v>291</v>
      </c>
      <c r="C98" s="170" t="s">
        <v>277</v>
      </c>
      <c r="D98" s="170" t="s">
        <v>278</v>
      </c>
      <c r="E98" s="196" t="s">
        <v>292</v>
      </c>
      <c r="F98" s="120"/>
      <c r="G98" s="121">
        <v>0</v>
      </c>
      <c r="H98" s="121">
        <v>0</v>
      </c>
      <c r="I98" s="121">
        <v>0</v>
      </c>
      <c r="J98" s="121">
        <v>0</v>
      </c>
      <c r="K98" s="121">
        <v>0</v>
      </c>
      <c r="L98" s="121">
        <v>0</v>
      </c>
      <c r="M98" s="121">
        <v>0</v>
      </c>
      <c r="N98" s="121">
        <v>0</v>
      </c>
      <c r="O98" s="121">
        <v>0</v>
      </c>
      <c r="P98" s="121">
        <v>1</v>
      </c>
      <c r="Q98" s="121"/>
      <c r="R98" s="121"/>
      <c r="S98" s="121">
        <v>1</v>
      </c>
      <c r="T98" s="195" t="s">
        <v>290</v>
      </c>
      <c r="U98" s="142" t="s">
        <v>293</v>
      </c>
      <c r="V98" s="124" t="s">
        <v>34</v>
      </c>
      <c r="W98" s="118"/>
    </row>
    <row r="99" s="84" customFormat="1" ht="23.1" customHeight="1" spans="1:24">
      <c r="A99" s="126"/>
      <c r="B99" s="126" t="s">
        <v>39</v>
      </c>
      <c r="C99" s="126"/>
      <c r="D99" s="140"/>
      <c r="E99" s="138"/>
      <c r="F99" s="126">
        <f t="shared" ref="F99:L99" si="30">SUM(F93:F97)</f>
        <v>169.63</v>
      </c>
      <c r="G99" s="127">
        <f t="shared" si="30"/>
        <v>15.98</v>
      </c>
      <c r="H99" s="127">
        <f t="shared" si="30"/>
        <v>4.89</v>
      </c>
      <c r="I99" s="127">
        <f t="shared" si="30"/>
        <v>3.03</v>
      </c>
      <c r="J99" s="127">
        <f t="shared" si="30"/>
        <v>3.28</v>
      </c>
      <c r="K99" s="127">
        <f t="shared" si="30"/>
        <v>2.79</v>
      </c>
      <c r="L99" s="127">
        <f t="shared" si="30"/>
        <v>2.71</v>
      </c>
      <c r="M99" s="127">
        <f t="shared" ref="M99:R99" si="31">SUM(M93:M97)</f>
        <v>3.32</v>
      </c>
      <c r="N99" s="127">
        <f t="shared" si="31"/>
        <v>56.31</v>
      </c>
      <c r="O99" s="127">
        <f t="shared" si="31"/>
        <v>3.34</v>
      </c>
      <c r="P99" s="127">
        <f>SUM(P93:P98)</f>
        <v>3.96</v>
      </c>
      <c r="Q99" s="127">
        <f t="shared" si="31"/>
        <v>2.8</v>
      </c>
      <c r="R99" s="127">
        <f t="shared" si="31"/>
        <v>0</v>
      </c>
      <c r="S99" s="112">
        <f t="shared" ref="S99:S108" si="32">SUM(G99:R99)</f>
        <v>102.41</v>
      </c>
      <c r="T99" s="139"/>
      <c r="U99" s="139"/>
      <c r="V99" s="124"/>
      <c r="W99" s="118"/>
    </row>
    <row r="100" s="86" customFormat="1" ht="61" customHeight="1" spans="1:24">
      <c r="A100" s="118">
        <v>64</v>
      </c>
      <c r="B100" s="118" t="s">
        <v>294</v>
      </c>
      <c r="C100" s="170" t="s">
        <v>295</v>
      </c>
      <c r="D100" s="170" t="s">
        <v>296</v>
      </c>
      <c r="E100" s="197" t="s">
        <v>297</v>
      </c>
      <c r="F100" s="120">
        <v>100</v>
      </c>
      <c r="G100" s="121">
        <v>0</v>
      </c>
      <c r="H100" s="121">
        <v>0</v>
      </c>
      <c r="I100" s="121">
        <v>159</v>
      </c>
      <c r="J100" s="121">
        <v>0</v>
      </c>
      <c r="K100" s="121">
        <v>0</v>
      </c>
      <c r="L100" s="121">
        <v>0</v>
      </c>
      <c r="M100" s="121">
        <v>0</v>
      </c>
      <c r="N100" s="121"/>
      <c r="O100" s="121"/>
      <c r="P100" s="121"/>
      <c r="Q100" s="121"/>
      <c r="R100" s="121"/>
      <c r="S100" s="121">
        <f t="shared" si="32"/>
        <v>159</v>
      </c>
      <c r="T100" s="142" t="s">
        <v>298</v>
      </c>
      <c r="U100" s="173" t="s">
        <v>299</v>
      </c>
      <c r="V100" s="124" t="s">
        <v>30</v>
      </c>
      <c r="W100" s="118"/>
    </row>
    <row r="101" s="86" customFormat="1" ht="28" customHeight="1" spans="1:24">
      <c r="A101" s="118">
        <v>65</v>
      </c>
      <c r="B101" s="118" t="s">
        <v>294</v>
      </c>
      <c r="C101" s="170" t="s">
        <v>295</v>
      </c>
      <c r="D101" s="170" t="s">
        <v>296</v>
      </c>
      <c r="E101" s="119" t="s">
        <v>300</v>
      </c>
      <c r="F101" s="120">
        <v>50</v>
      </c>
      <c r="G101" s="121">
        <v>0</v>
      </c>
      <c r="H101" s="121">
        <v>0</v>
      </c>
      <c r="I101" s="121">
        <v>0</v>
      </c>
      <c r="J101" s="121">
        <v>0</v>
      </c>
      <c r="K101" s="121">
        <v>0</v>
      </c>
      <c r="L101" s="121">
        <v>0</v>
      </c>
      <c r="M101" s="121">
        <v>0</v>
      </c>
      <c r="N101" s="121">
        <v>33.71</v>
      </c>
      <c r="O101" s="121"/>
      <c r="P101" s="121"/>
      <c r="Q101" s="121"/>
      <c r="R101" s="121"/>
      <c r="S101" s="121">
        <f t="shared" si="32"/>
        <v>33.71</v>
      </c>
      <c r="T101" s="142" t="s">
        <v>301</v>
      </c>
      <c r="U101" s="173" t="s">
        <v>302</v>
      </c>
      <c r="V101" s="124" t="s">
        <v>30</v>
      </c>
      <c r="W101" s="118"/>
    </row>
    <row r="102" s="86" customFormat="1" ht="43" customHeight="1" spans="1:24">
      <c r="A102" s="118">
        <v>66</v>
      </c>
      <c r="B102" s="118" t="s">
        <v>294</v>
      </c>
      <c r="C102" s="170" t="s">
        <v>295</v>
      </c>
      <c r="D102" s="170" t="s">
        <v>303</v>
      </c>
      <c r="E102" s="119" t="s">
        <v>68</v>
      </c>
      <c r="F102" s="120">
        <v>1</v>
      </c>
      <c r="G102" s="121">
        <v>0</v>
      </c>
      <c r="H102" s="121">
        <v>1.22</v>
      </c>
      <c r="I102" s="121">
        <v>0</v>
      </c>
      <c r="J102" s="121">
        <v>0</v>
      </c>
      <c r="K102" s="121">
        <v>0</v>
      </c>
      <c r="L102" s="121">
        <v>0</v>
      </c>
      <c r="M102" s="121">
        <v>0</v>
      </c>
      <c r="N102" s="121"/>
      <c r="O102" s="121"/>
      <c r="P102" s="121"/>
      <c r="Q102" s="121"/>
      <c r="R102" s="121"/>
      <c r="S102" s="121">
        <f t="shared" si="32"/>
        <v>1.22</v>
      </c>
      <c r="T102" s="142" t="s">
        <v>304</v>
      </c>
      <c r="U102" s="123" t="s">
        <v>70</v>
      </c>
      <c r="V102" s="124" t="s">
        <v>71</v>
      </c>
      <c r="W102" s="118" t="s">
        <v>149</v>
      </c>
    </row>
    <row r="103" s="86" customFormat="1" ht="36" customHeight="1" spans="1:24">
      <c r="A103" s="118">
        <v>67</v>
      </c>
      <c r="B103" s="118" t="s">
        <v>294</v>
      </c>
      <c r="C103" s="170" t="s">
        <v>295</v>
      </c>
      <c r="D103" s="170" t="s">
        <v>303</v>
      </c>
      <c r="E103" s="119" t="s">
        <v>305</v>
      </c>
      <c r="F103" s="120">
        <v>400</v>
      </c>
      <c r="G103" s="121">
        <v>0</v>
      </c>
      <c r="H103" s="121">
        <v>0</v>
      </c>
      <c r="I103" s="121">
        <v>0</v>
      </c>
      <c r="J103" s="121">
        <v>764.07</v>
      </c>
      <c r="K103" s="121">
        <v>0</v>
      </c>
      <c r="L103" s="121">
        <v>0</v>
      </c>
      <c r="M103" s="121">
        <v>0</v>
      </c>
      <c r="N103" s="121"/>
      <c r="O103" s="121"/>
      <c r="P103" s="121"/>
      <c r="Q103" s="121"/>
      <c r="R103" s="121"/>
      <c r="S103" s="121">
        <f t="shared" si="32"/>
        <v>764.07</v>
      </c>
      <c r="T103" s="142" t="s">
        <v>306</v>
      </c>
      <c r="U103" s="123" t="s">
        <v>307</v>
      </c>
      <c r="V103" s="124" t="s">
        <v>71</v>
      </c>
      <c r="W103" s="144" t="s">
        <v>308</v>
      </c>
    </row>
    <row r="104" s="86" customFormat="1" ht="62" customHeight="1" spans="1:24">
      <c r="A104" s="118">
        <v>68</v>
      </c>
      <c r="B104" s="118" t="s">
        <v>294</v>
      </c>
      <c r="C104" s="170" t="s">
        <v>295</v>
      </c>
      <c r="D104" s="170" t="s">
        <v>303</v>
      </c>
      <c r="E104" s="119" t="s">
        <v>309</v>
      </c>
      <c r="F104" s="120">
        <v>60</v>
      </c>
      <c r="G104" s="121">
        <v>10.82</v>
      </c>
      <c r="H104" s="121">
        <v>7.37</v>
      </c>
      <c r="I104" s="121">
        <v>3.13</v>
      </c>
      <c r="J104" s="121">
        <v>6.26</v>
      </c>
      <c r="K104" s="121">
        <v>0</v>
      </c>
      <c r="L104" s="121">
        <v>9.43</v>
      </c>
      <c r="M104" s="121">
        <v>0</v>
      </c>
      <c r="N104" s="121"/>
      <c r="O104" s="121"/>
      <c r="P104" s="121"/>
      <c r="Q104" s="121"/>
      <c r="R104" s="121"/>
      <c r="S104" s="121">
        <f t="shared" si="32"/>
        <v>37.01</v>
      </c>
      <c r="T104" s="142" t="s">
        <v>306</v>
      </c>
      <c r="U104" s="173" t="s">
        <v>310</v>
      </c>
      <c r="V104" s="124" t="s">
        <v>71</v>
      </c>
      <c r="W104" s="118" t="s">
        <v>159</v>
      </c>
    </row>
    <row r="105" s="86" customFormat="1" ht="30" customHeight="1" spans="1:24">
      <c r="A105" s="118">
        <v>69</v>
      </c>
      <c r="B105" s="118" t="s">
        <v>294</v>
      </c>
      <c r="C105" s="170" t="s">
        <v>295</v>
      </c>
      <c r="D105" s="170" t="s">
        <v>303</v>
      </c>
      <c r="E105" s="119" t="s">
        <v>188</v>
      </c>
      <c r="F105" s="120">
        <v>1</v>
      </c>
      <c r="G105" s="121">
        <v>0.14</v>
      </c>
      <c r="H105" s="121">
        <v>0.07</v>
      </c>
      <c r="I105" s="121">
        <v>0.13</v>
      </c>
      <c r="J105" s="121">
        <v>0.09</v>
      </c>
      <c r="K105" s="121">
        <v>0.12</v>
      </c>
      <c r="L105" s="121">
        <v>0</v>
      </c>
      <c r="M105" s="121">
        <v>0.24</v>
      </c>
      <c r="N105" s="121">
        <v>0.08</v>
      </c>
      <c r="O105" s="121"/>
      <c r="P105" s="121"/>
      <c r="Q105" s="121"/>
      <c r="R105" s="121"/>
      <c r="S105" s="121">
        <f t="shared" si="32"/>
        <v>0.87</v>
      </c>
      <c r="T105" s="142" t="s">
        <v>306</v>
      </c>
      <c r="U105" s="173" t="s">
        <v>311</v>
      </c>
      <c r="V105" s="124" t="s">
        <v>71</v>
      </c>
      <c r="W105" s="118" t="s">
        <v>191</v>
      </c>
    </row>
    <row r="106" s="86" customFormat="1" ht="25" customHeight="1" spans="1:24">
      <c r="A106" s="118">
        <v>70</v>
      </c>
      <c r="B106" s="144" t="s">
        <v>312</v>
      </c>
      <c r="C106" s="170" t="s">
        <v>295</v>
      </c>
      <c r="D106" s="170" t="s">
        <v>313</v>
      </c>
      <c r="E106" s="119" t="s">
        <v>314</v>
      </c>
      <c r="F106" s="120">
        <v>1</v>
      </c>
      <c r="G106" s="121">
        <v>0</v>
      </c>
      <c r="H106" s="121">
        <v>0.01</v>
      </c>
      <c r="I106" s="121">
        <v>0</v>
      </c>
      <c r="J106" s="121">
        <v>0</v>
      </c>
      <c r="K106" s="121">
        <v>0</v>
      </c>
      <c r="L106" s="121">
        <v>0</v>
      </c>
      <c r="M106" s="121">
        <v>0</v>
      </c>
      <c r="N106" s="121"/>
      <c r="O106" s="121"/>
      <c r="P106" s="121"/>
      <c r="Q106" s="121"/>
      <c r="R106" s="121"/>
      <c r="S106" s="121">
        <f t="shared" si="32"/>
        <v>0.01</v>
      </c>
      <c r="T106" s="142" t="s">
        <v>304</v>
      </c>
      <c r="U106" s="123" t="s">
        <v>45</v>
      </c>
      <c r="V106" s="124" t="s">
        <v>30</v>
      </c>
      <c r="W106" s="118" t="s">
        <v>50</v>
      </c>
    </row>
    <row r="107" s="90" customFormat="1" ht="46" customHeight="1" spans="1:24">
      <c r="A107" s="198" t="s">
        <v>315</v>
      </c>
      <c r="B107" s="198" t="s">
        <v>316</v>
      </c>
      <c r="C107" s="199" t="s">
        <v>317</v>
      </c>
      <c r="D107" s="199" t="s">
        <v>318</v>
      </c>
      <c r="E107" s="200" t="s">
        <v>319</v>
      </c>
      <c r="F107" s="199"/>
      <c r="G107" s="201">
        <v>0</v>
      </c>
      <c r="H107" s="201">
        <v>0</v>
      </c>
      <c r="I107" s="201">
        <v>0</v>
      </c>
      <c r="J107" s="201">
        <v>0</v>
      </c>
      <c r="K107" s="201">
        <v>0</v>
      </c>
      <c r="L107" s="202">
        <v>110</v>
      </c>
      <c r="M107" s="203">
        <v>0</v>
      </c>
      <c r="N107" s="203"/>
      <c r="O107" s="201"/>
      <c r="P107" s="201"/>
      <c r="Q107" s="201"/>
      <c r="R107" s="201"/>
      <c r="S107" s="201">
        <f t="shared" si="32"/>
        <v>110</v>
      </c>
      <c r="T107" s="204" t="s">
        <v>320</v>
      </c>
      <c r="U107" s="204"/>
      <c r="V107" s="205" t="s">
        <v>34</v>
      </c>
      <c r="W107" s="198"/>
      <c r="X107" s="206" t="s">
        <v>315</v>
      </c>
    </row>
    <row r="108" s="91" customFormat="1" ht="46" customHeight="1" spans="1:24">
      <c r="A108" s="198" t="s">
        <v>315</v>
      </c>
      <c r="B108" s="198" t="s">
        <v>316</v>
      </c>
      <c r="C108" s="198" t="s">
        <v>317</v>
      </c>
      <c r="D108" s="198" t="s">
        <v>318</v>
      </c>
      <c r="E108" s="198" t="s">
        <v>321</v>
      </c>
      <c r="F108" s="198"/>
      <c r="G108" s="198">
        <v>0</v>
      </c>
      <c r="H108" s="198">
        <v>0</v>
      </c>
      <c r="I108" s="198">
        <v>0</v>
      </c>
      <c r="J108" s="198">
        <v>0</v>
      </c>
      <c r="K108" s="198">
        <v>0</v>
      </c>
      <c r="L108" s="198"/>
      <c r="M108" s="198">
        <v>100</v>
      </c>
      <c r="N108" s="198"/>
      <c r="O108" s="198"/>
      <c r="P108" s="198"/>
      <c r="Q108" s="198"/>
      <c r="R108" s="198"/>
      <c r="S108" s="198">
        <f t="shared" si="32"/>
        <v>100</v>
      </c>
      <c r="T108" s="198" t="s">
        <v>322</v>
      </c>
      <c r="U108" s="198"/>
      <c r="V108" s="205" t="s">
        <v>30</v>
      </c>
      <c r="W108" s="198"/>
    </row>
    <row r="109" s="84" customFormat="1" ht="23.1" customHeight="1" spans="1:24">
      <c r="A109" s="207"/>
      <c r="B109" s="207" t="s">
        <v>39</v>
      </c>
      <c r="C109" s="207"/>
      <c r="D109" s="208"/>
      <c r="E109" s="209"/>
      <c r="F109" s="207">
        <f>SUM(F100:F107)</f>
        <v>613</v>
      </c>
      <c r="G109" s="207">
        <f t="shared" ref="G109:M109" si="33">SUM(G100:G107)</f>
        <v>10.96</v>
      </c>
      <c r="H109" s="207">
        <v>8.76</v>
      </c>
      <c r="I109" s="207">
        <f t="shared" si="33"/>
        <v>162.26</v>
      </c>
      <c r="J109" s="207">
        <f t="shared" si="33"/>
        <v>770.42</v>
      </c>
      <c r="K109" s="207">
        <f t="shared" si="33"/>
        <v>0.12</v>
      </c>
      <c r="L109" s="207">
        <f>SUM(L100:L108)</f>
        <v>119.43</v>
      </c>
      <c r="M109" s="207">
        <f t="shared" ref="M109:R109" si="34">SUM(M100:M108)</f>
        <v>100.24</v>
      </c>
      <c r="N109" s="207">
        <f t="shared" si="34"/>
        <v>33.79</v>
      </c>
      <c r="O109" s="207">
        <f t="shared" si="34"/>
        <v>0</v>
      </c>
      <c r="P109" s="207">
        <f t="shared" si="34"/>
        <v>0</v>
      </c>
      <c r="Q109" s="207">
        <f t="shared" si="34"/>
        <v>0</v>
      </c>
      <c r="R109" s="207">
        <f t="shared" si="34"/>
        <v>0</v>
      </c>
      <c r="S109" s="210">
        <f t="shared" ref="S109:S147" si="35">SUM(G109:R109)</f>
        <v>1205.98</v>
      </c>
      <c r="T109" s="211"/>
      <c r="U109" s="211"/>
      <c r="V109" s="212"/>
      <c r="W109" s="213"/>
    </row>
    <row r="110" s="86" customFormat="1" ht="28" customHeight="1" spans="1:24">
      <c r="A110" s="118">
        <v>71</v>
      </c>
      <c r="B110" s="118" t="s">
        <v>323</v>
      </c>
      <c r="C110" s="118" t="s">
        <v>324</v>
      </c>
      <c r="D110" s="120" t="s">
        <v>325</v>
      </c>
      <c r="E110" s="160" t="s">
        <v>326</v>
      </c>
      <c r="F110" s="120">
        <v>5</v>
      </c>
      <c r="G110" s="121">
        <v>0</v>
      </c>
      <c r="H110" s="121">
        <v>0</v>
      </c>
      <c r="I110" s="121">
        <v>0</v>
      </c>
      <c r="J110" s="121">
        <v>0</v>
      </c>
      <c r="K110" s="121">
        <v>0</v>
      </c>
      <c r="L110" s="121">
        <v>0</v>
      </c>
      <c r="M110" s="121">
        <v>0</v>
      </c>
      <c r="N110" s="121"/>
      <c r="O110" s="121"/>
      <c r="P110" s="121"/>
      <c r="Q110" s="121"/>
      <c r="R110" s="121"/>
      <c r="S110" s="121">
        <f t="shared" si="35"/>
        <v>0</v>
      </c>
      <c r="T110" s="214" t="s">
        <v>327</v>
      </c>
      <c r="U110" s="123" t="s">
        <v>328</v>
      </c>
      <c r="V110" s="124" t="s">
        <v>34</v>
      </c>
      <c r="W110" s="118"/>
    </row>
    <row r="111" s="86" customFormat="1" ht="32" customHeight="1" spans="1:24">
      <c r="A111" s="118">
        <v>72</v>
      </c>
      <c r="B111" s="118" t="s">
        <v>323</v>
      </c>
      <c r="C111" s="169" t="s">
        <v>324</v>
      </c>
      <c r="D111" s="120" t="s">
        <v>325</v>
      </c>
      <c r="E111" s="119" t="s">
        <v>92</v>
      </c>
      <c r="F111" s="120">
        <v>350</v>
      </c>
      <c r="G111" s="121">
        <v>4.17</v>
      </c>
      <c r="H111" s="121">
        <v>6.9</v>
      </c>
      <c r="I111" s="121">
        <v>9.83</v>
      </c>
      <c r="J111" s="121">
        <v>7.39</v>
      </c>
      <c r="K111" s="121">
        <v>7.5</v>
      </c>
      <c r="L111" s="121">
        <v>7.67</v>
      </c>
      <c r="M111" s="121">
        <v>9.35</v>
      </c>
      <c r="N111" s="121">
        <v>9.75</v>
      </c>
      <c r="O111" s="121"/>
      <c r="P111" s="121"/>
      <c r="Q111" s="121"/>
      <c r="R111" s="121"/>
      <c r="S111" s="121">
        <f t="shared" si="35"/>
        <v>62.56</v>
      </c>
      <c r="T111" s="214"/>
      <c r="U111" s="123" t="s">
        <v>94</v>
      </c>
      <c r="V111" s="124" t="s">
        <v>71</v>
      </c>
      <c r="W111" s="118" t="s">
        <v>95</v>
      </c>
    </row>
    <row r="112" s="86" customFormat="1" ht="30" customHeight="1" spans="1:24">
      <c r="A112" s="118">
        <v>73</v>
      </c>
      <c r="B112" s="118" t="s">
        <v>323</v>
      </c>
      <c r="C112" s="169" t="s">
        <v>324</v>
      </c>
      <c r="D112" s="120" t="s">
        <v>325</v>
      </c>
      <c r="E112" s="160" t="s">
        <v>329</v>
      </c>
      <c r="F112" s="120">
        <v>20</v>
      </c>
      <c r="G112" s="121">
        <v>0</v>
      </c>
      <c r="H112" s="121">
        <v>0</v>
      </c>
      <c r="I112" s="121">
        <v>0</v>
      </c>
      <c r="J112" s="121">
        <v>0</v>
      </c>
      <c r="K112" s="121">
        <v>0</v>
      </c>
      <c r="L112" s="121">
        <v>0</v>
      </c>
      <c r="M112" s="121">
        <v>0</v>
      </c>
      <c r="N112" s="121"/>
      <c r="O112" s="121"/>
      <c r="P112" s="121"/>
      <c r="Q112" s="121"/>
      <c r="R112" s="121"/>
      <c r="S112" s="121">
        <f t="shared" si="35"/>
        <v>0</v>
      </c>
      <c r="T112" s="214" t="s">
        <v>330</v>
      </c>
      <c r="U112" s="123" t="s">
        <v>331</v>
      </c>
      <c r="V112" s="124" t="s">
        <v>34</v>
      </c>
      <c r="W112" s="118"/>
    </row>
    <row r="113" s="86" customFormat="1" ht="31" customHeight="1" spans="1:23">
      <c r="A113" s="118">
        <v>74</v>
      </c>
      <c r="B113" s="118" t="s">
        <v>323</v>
      </c>
      <c r="C113" s="169" t="s">
        <v>324</v>
      </c>
      <c r="D113" s="120" t="s">
        <v>325</v>
      </c>
      <c r="E113" s="119" t="s">
        <v>332</v>
      </c>
      <c r="F113" s="120">
        <v>5</v>
      </c>
      <c r="G113" s="121">
        <v>0</v>
      </c>
      <c r="H113" s="121">
        <v>0</v>
      </c>
      <c r="I113" s="121">
        <v>10</v>
      </c>
      <c r="J113" s="121">
        <v>0</v>
      </c>
      <c r="K113" s="121">
        <v>0</v>
      </c>
      <c r="L113" s="121">
        <v>0</v>
      </c>
      <c r="M113" s="121">
        <v>0</v>
      </c>
      <c r="N113" s="121"/>
      <c r="O113" s="121"/>
      <c r="P113" s="121"/>
      <c r="Q113" s="121"/>
      <c r="R113" s="121"/>
      <c r="S113" s="121">
        <f t="shared" si="35"/>
        <v>10</v>
      </c>
      <c r="T113" s="214" t="s">
        <v>333</v>
      </c>
      <c r="U113" s="123" t="s">
        <v>331</v>
      </c>
      <c r="V113" s="124" t="s">
        <v>34</v>
      </c>
      <c r="W113" s="118"/>
    </row>
    <row r="114" s="87" customFormat="1" ht="29" customHeight="1" spans="1:23">
      <c r="A114" s="118">
        <v>75</v>
      </c>
      <c r="B114" s="118" t="s">
        <v>323</v>
      </c>
      <c r="C114" s="169" t="s">
        <v>324</v>
      </c>
      <c r="D114" s="120" t="s">
        <v>325</v>
      </c>
      <c r="E114" s="119" t="s">
        <v>334</v>
      </c>
      <c r="F114" s="120">
        <v>6</v>
      </c>
      <c r="G114" s="121">
        <v>0</v>
      </c>
      <c r="H114" s="121">
        <v>0</v>
      </c>
      <c r="I114" s="121">
        <v>0</v>
      </c>
      <c r="J114" s="121">
        <v>0</v>
      </c>
      <c r="K114" s="121">
        <v>0</v>
      </c>
      <c r="L114" s="121">
        <v>0</v>
      </c>
      <c r="M114" s="121">
        <v>0</v>
      </c>
      <c r="N114" s="121"/>
      <c r="O114" s="121"/>
      <c r="P114" s="121"/>
      <c r="Q114" s="121"/>
      <c r="R114" s="121"/>
      <c r="S114" s="121">
        <f t="shared" si="35"/>
        <v>0</v>
      </c>
      <c r="T114" s="214" t="s">
        <v>330</v>
      </c>
      <c r="U114" s="123" t="s">
        <v>335</v>
      </c>
      <c r="V114" s="124" t="s">
        <v>34</v>
      </c>
      <c r="W114" s="118"/>
    </row>
    <row r="115" s="87" customFormat="1" ht="27" customHeight="1" spans="1:23">
      <c r="A115" s="118">
        <v>76</v>
      </c>
      <c r="B115" s="144" t="s">
        <v>336</v>
      </c>
      <c r="C115" s="120" t="s">
        <v>324</v>
      </c>
      <c r="D115" s="120" t="s">
        <v>325</v>
      </c>
      <c r="E115" s="119" t="s">
        <v>337</v>
      </c>
      <c r="F115" s="120">
        <v>5</v>
      </c>
      <c r="G115" s="121">
        <v>0</v>
      </c>
      <c r="H115" s="121">
        <v>1.98</v>
      </c>
      <c r="I115" s="121">
        <v>3.12</v>
      </c>
      <c r="J115" s="121">
        <v>0</v>
      </c>
      <c r="K115" s="121">
        <v>0</v>
      </c>
      <c r="L115" s="121">
        <v>0</v>
      </c>
      <c r="M115" s="121">
        <v>0</v>
      </c>
      <c r="N115" s="121"/>
      <c r="O115" s="121"/>
      <c r="P115" s="121"/>
      <c r="Q115" s="121"/>
      <c r="R115" s="121"/>
      <c r="S115" s="121">
        <f t="shared" si="35"/>
        <v>5.1</v>
      </c>
      <c r="T115" s="123"/>
      <c r="U115" s="123" t="s">
        <v>338</v>
      </c>
      <c r="V115" s="124" t="s">
        <v>30</v>
      </c>
      <c r="W115" s="169" t="s">
        <v>339</v>
      </c>
    </row>
    <row r="116" s="84" customFormat="1" ht="23.1" customHeight="1" spans="1:23">
      <c r="A116" s="126"/>
      <c r="B116" s="126" t="s">
        <v>39</v>
      </c>
      <c r="C116" s="126"/>
      <c r="D116" s="140"/>
      <c r="E116" s="138"/>
      <c r="F116" s="126">
        <f t="shared" ref="F116:M116" si="36">SUM(F110:F115)</f>
        <v>391</v>
      </c>
      <c r="G116" s="127">
        <f t="shared" si="36"/>
        <v>4.17</v>
      </c>
      <c r="H116" s="127">
        <f t="shared" si="36"/>
        <v>8.88</v>
      </c>
      <c r="I116" s="127">
        <f t="shared" si="36"/>
        <v>22.95</v>
      </c>
      <c r="J116" s="127">
        <f t="shared" si="36"/>
        <v>7.39</v>
      </c>
      <c r="K116" s="127">
        <f t="shared" si="36"/>
        <v>7.5</v>
      </c>
      <c r="L116" s="127">
        <f t="shared" si="36"/>
        <v>7.67</v>
      </c>
      <c r="M116" s="127">
        <f t="shared" ref="M116:R116" si="37">SUM(M110:M115)</f>
        <v>9.35</v>
      </c>
      <c r="N116" s="127">
        <f t="shared" si="37"/>
        <v>9.75</v>
      </c>
      <c r="O116" s="127">
        <f t="shared" si="37"/>
        <v>0</v>
      </c>
      <c r="P116" s="127">
        <f t="shared" si="37"/>
        <v>0</v>
      </c>
      <c r="Q116" s="127">
        <f t="shared" si="37"/>
        <v>0</v>
      </c>
      <c r="R116" s="127">
        <f t="shared" si="37"/>
        <v>0</v>
      </c>
      <c r="S116" s="112">
        <f t="shared" si="35"/>
        <v>77.66</v>
      </c>
      <c r="T116" s="139"/>
      <c r="U116" s="139"/>
      <c r="V116" s="124"/>
      <c r="W116" s="118"/>
    </row>
    <row r="117" s="86" customFormat="1" ht="30" customHeight="1" spans="1:23">
      <c r="A117" s="118">
        <v>77</v>
      </c>
      <c r="B117" s="144" t="s">
        <v>340</v>
      </c>
      <c r="C117" s="118" t="s">
        <v>341</v>
      </c>
      <c r="D117" s="118" t="s">
        <v>342</v>
      </c>
      <c r="E117" s="119" t="s">
        <v>92</v>
      </c>
      <c r="F117" s="120">
        <v>5039</v>
      </c>
      <c r="G117" s="121">
        <v>252</v>
      </c>
      <c r="H117" s="121">
        <v>417</v>
      </c>
      <c r="I117" s="121">
        <v>417</v>
      </c>
      <c r="J117" s="121">
        <v>417</v>
      </c>
      <c r="K117" s="121">
        <v>417</v>
      </c>
      <c r="L117" s="121">
        <v>335</v>
      </c>
      <c r="M117" s="121">
        <v>356</v>
      </c>
      <c r="N117" s="121">
        <v>327</v>
      </c>
      <c r="O117" s="121"/>
      <c r="P117" s="121"/>
      <c r="Q117" s="121"/>
      <c r="R117" s="121"/>
      <c r="S117" s="121">
        <f t="shared" si="35"/>
        <v>2938</v>
      </c>
      <c r="T117" s="123"/>
      <c r="U117" s="123" t="s">
        <v>94</v>
      </c>
      <c r="V117" s="124" t="s">
        <v>71</v>
      </c>
      <c r="W117" s="118" t="s">
        <v>95</v>
      </c>
    </row>
    <row r="118" s="86" customFormat="1" ht="42" customHeight="1" spans="1:23">
      <c r="A118" s="118">
        <v>78</v>
      </c>
      <c r="B118" s="118" t="s">
        <v>343</v>
      </c>
      <c r="C118" s="118" t="s">
        <v>341</v>
      </c>
      <c r="D118" s="118" t="s">
        <v>342</v>
      </c>
      <c r="E118" s="119" t="s">
        <v>344</v>
      </c>
      <c r="F118" s="120">
        <v>118</v>
      </c>
      <c r="G118" s="121">
        <v>0</v>
      </c>
      <c r="H118" s="121">
        <v>226</v>
      </c>
      <c r="I118" s="121">
        <v>0</v>
      </c>
      <c r="J118" s="121">
        <v>0</v>
      </c>
      <c r="K118" s="121">
        <v>0</v>
      </c>
      <c r="L118" s="121">
        <v>0</v>
      </c>
      <c r="M118" s="121">
        <v>0</v>
      </c>
      <c r="N118" s="121">
        <v>0</v>
      </c>
      <c r="O118" s="121"/>
      <c r="P118" s="121"/>
      <c r="Q118" s="121"/>
      <c r="R118" s="121"/>
      <c r="S118" s="121">
        <f t="shared" si="35"/>
        <v>226</v>
      </c>
      <c r="T118" s="123"/>
      <c r="U118" s="123" t="s">
        <v>70</v>
      </c>
      <c r="V118" s="124" t="s">
        <v>71</v>
      </c>
      <c r="W118" s="118" t="s">
        <v>149</v>
      </c>
    </row>
    <row r="119" s="86" customFormat="1" ht="39" customHeight="1" spans="1:23">
      <c r="A119" s="118">
        <v>79</v>
      </c>
      <c r="B119" s="118" t="s">
        <v>343</v>
      </c>
      <c r="C119" s="118" t="s">
        <v>341</v>
      </c>
      <c r="D119" s="118" t="s">
        <v>342</v>
      </c>
      <c r="E119" s="119" t="s">
        <v>345</v>
      </c>
      <c r="F119" s="120">
        <v>8278</v>
      </c>
      <c r="G119" s="121">
        <v>631</v>
      </c>
      <c r="H119" s="121">
        <v>914</v>
      </c>
      <c r="I119" s="121">
        <v>680</v>
      </c>
      <c r="J119" s="121">
        <v>518</v>
      </c>
      <c r="K119" s="121">
        <v>460</v>
      </c>
      <c r="L119" s="121">
        <v>649</v>
      </c>
      <c r="M119" s="121">
        <v>846</v>
      </c>
      <c r="N119" s="121">
        <v>1122</v>
      </c>
      <c r="O119" s="121"/>
      <c r="P119" s="121"/>
      <c r="Q119" s="121"/>
      <c r="R119" s="121"/>
      <c r="S119" s="121">
        <f t="shared" si="35"/>
        <v>5820</v>
      </c>
      <c r="T119" s="123"/>
      <c r="U119" s="123" t="s">
        <v>346</v>
      </c>
      <c r="V119" s="124" t="s">
        <v>71</v>
      </c>
      <c r="W119" s="118" t="s">
        <v>347</v>
      </c>
    </row>
    <row r="120" s="86" customFormat="1" ht="83" customHeight="1" spans="1:23">
      <c r="A120" s="118">
        <v>80</v>
      </c>
      <c r="B120" s="118" t="s">
        <v>343</v>
      </c>
      <c r="C120" s="118" t="s">
        <v>341</v>
      </c>
      <c r="D120" s="118" t="s">
        <v>342</v>
      </c>
      <c r="E120" s="141" t="s">
        <v>348</v>
      </c>
      <c r="F120" s="120">
        <v>1529</v>
      </c>
      <c r="G120" s="121">
        <v>0</v>
      </c>
      <c r="H120" s="121">
        <v>0</v>
      </c>
      <c r="I120" s="121">
        <v>0</v>
      </c>
      <c r="J120" s="121">
        <v>0</v>
      </c>
      <c r="K120" s="121">
        <v>0</v>
      </c>
      <c r="L120" s="121">
        <v>0</v>
      </c>
      <c r="M120" s="121">
        <v>0</v>
      </c>
      <c r="N120" s="121">
        <v>0</v>
      </c>
      <c r="O120" s="121"/>
      <c r="P120" s="121"/>
      <c r="Q120" s="121"/>
      <c r="R120" s="121"/>
      <c r="S120" s="121">
        <f t="shared" si="35"/>
        <v>0</v>
      </c>
      <c r="T120" s="125"/>
      <c r="U120" s="125" t="s">
        <v>349</v>
      </c>
      <c r="V120" s="124" t="s">
        <v>111</v>
      </c>
      <c r="W120" s="118" t="s">
        <v>118</v>
      </c>
    </row>
    <row r="121" s="86" customFormat="1" ht="29" customHeight="1" spans="1:23">
      <c r="A121" s="118">
        <v>81</v>
      </c>
      <c r="B121" s="118" t="s">
        <v>343</v>
      </c>
      <c r="C121" s="118" t="s">
        <v>341</v>
      </c>
      <c r="D121" s="118" t="s">
        <v>342</v>
      </c>
      <c r="E121" s="119" t="s">
        <v>132</v>
      </c>
      <c r="F121" s="120">
        <v>3500</v>
      </c>
      <c r="G121" s="121">
        <v>0</v>
      </c>
      <c r="H121" s="121">
        <v>0</v>
      </c>
      <c r="I121" s="121">
        <v>0</v>
      </c>
      <c r="J121" s="121">
        <v>0</v>
      </c>
      <c r="K121" s="121">
        <v>0</v>
      </c>
      <c r="L121" s="121">
        <v>0</v>
      </c>
      <c r="M121" s="121">
        <v>0</v>
      </c>
      <c r="N121" s="121">
        <v>0</v>
      </c>
      <c r="O121" s="121"/>
      <c r="P121" s="121"/>
      <c r="Q121" s="121"/>
      <c r="R121" s="121"/>
      <c r="S121" s="121">
        <f t="shared" si="35"/>
        <v>0</v>
      </c>
      <c r="T121" s="125"/>
      <c r="U121" s="125" t="s">
        <v>350</v>
      </c>
      <c r="V121" s="124" t="s">
        <v>111</v>
      </c>
      <c r="W121" s="144" t="s">
        <v>134</v>
      </c>
    </row>
    <row r="122" s="84" customFormat="1" ht="23.1" customHeight="1" spans="1:23">
      <c r="A122" s="126"/>
      <c r="B122" s="126" t="s">
        <v>39</v>
      </c>
      <c r="C122" s="126"/>
      <c r="D122" s="140"/>
      <c r="E122" s="138"/>
      <c r="F122" s="126">
        <f t="shared" ref="F122:L122" si="38">SUM(F117:F121)</f>
        <v>18464</v>
      </c>
      <c r="G122" s="127">
        <f t="shared" si="38"/>
        <v>883</v>
      </c>
      <c r="H122" s="127">
        <f t="shared" si="38"/>
        <v>1557</v>
      </c>
      <c r="I122" s="127">
        <f t="shared" si="38"/>
        <v>1097</v>
      </c>
      <c r="J122" s="127">
        <f t="shared" si="38"/>
        <v>935</v>
      </c>
      <c r="K122" s="127">
        <f t="shared" si="38"/>
        <v>877</v>
      </c>
      <c r="L122" s="127">
        <f t="shared" ref="L122:R122" si="39">SUM(L117:L121)</f>
        <v>984</v>
      </c>
      <c r="M122" s="127">
        <f t="shared" si="39"/>
        <v>1202</v>
      </c>
      <c r="N122" s="127">
        <f t="shared" si="39"/>
        <v>1449</v>
      </c>
      <c r="O122" s="127">
        <f t="shared" si="39"/>
        <v>0</v>
      </c>
      <c r="P122" s="127">
        <f t="shared" si="39"/>
        <v>0</v>
      </c>
      <c r="Q122" s="127">
        <f t="shared" si="39"/>
        <v>0</v>
      </c>
      <c r="R122" s="127">
        <f t="shared" si="39"/>
        <v>0</v>
      </c>
      <c r="S122" s="112">
        <f t="shared" si="35"/>
        <v>8984</v>
      </c>
      <c r="T122" s="139"/>
      <c r="U122" s="139"/>
      <c r="V122" s="124"/>
      <c r="W122" s="118"/>
    </row>
    <row r="123" s="86" customFormat="1" ht="30" customHeight="1" spans="1:23">
      <c r="A123" s="118">
        <v>82</v>
      </c>
      <c r="B123" s="144" t="s">
        <v>351</v>
      </c>
      <c r="C123" s="215" t="s">
        <v>352</v>
      </c>
      <c r="D123" s="120" t="s">
        <v>353</v>
      </c>
      <c r="E123" s="119" t="s">
        <v>92</v>
      </c>
      <c r="F123" s="120">
        <v>1230</v>
      </c>
      <c r="G123" s="121">
        <v>95</v>
      </c>
      <c r="H123" s="121">
        <v>126.6</v>
      </c>
      <c r="I123" s="121">
        <v>126.9</v>
      </c>
      <c r="J123" s="121">
        <f>837*0.15</f>
        <v>125.55</v>
      </c>
      <c r="K123" s="121">
        <v>144.86</v>
      </c>
      <c r="L123" s="121">
        <v>98.57</v>
      </c>
      <c r="M123" s="121">
        <f>541*0.15</f>
        <v>81.15</v>
      </c>
      <c r="N123" s="121">
        <v>129.71</v>
      </c>
      <c r="O123" s="121"/>
      <c r="P123" s="121"/>
      <c r="Q123" s="121"/>
      <c r="R123" s="121"/>
      <c r="S123" s="121">
        <f t="shared" si="35"/>
        <v>928.34</v>
      </c>
      <c r="T123" s="142" t="s">
        <v>354</v>
      </c>
      <c r="U123" s="123" t="s">
        <v>94</v>
      </c>
      <c r="V123" s="124" t="s">
        <v>71</v>
      </c>
      <c r="W123" s="118" t="s">
        <v>95</v>
      </c>
    </row>
    <row r="124" s="86" customFormat="1" ht="41" customHeight="1" spans="1:23">
      <c r="A124" s="118">
        <v>83</v>
      </c>
      <c r="B124" s="118" t="s">
        <v>355</v>
      </c>
      <c r="C124" s="215" t="s">
        <v>352</v>
      </c>
      <c r="D124" s="120" t="s">
        <v>356</v>
      </c>
      <c r="E124" s="119" t="s">
        <v>357</v>
      </c>
      <c r="F124" s="120">
        <v>3000</v>
      </c>
      <c r="G124" s="121">
        <v>209.9</v>
      </c>
      <c r="H124" s="121">
        <v>38</v>
      </c>
      <c r="I124" s="121">
        <v>242.5</v>
      </c>
      <c r="J124" s="121">
        <f>2074*0.1</f>
        <v>207.4</v>
      </c>
      <c r="K124" s="121">
        <v>23.96</v>
      </c>
      <c r="L124" s="121">
        <v>65.37</v>
      </c>
      <c r="M124" s="121"/>
      <c r="N124" s="121"/>
      <c r="O124" s="121"/>
      <c r="P124" s="121"/>
      <c r="Q124" s="121"/>
      <c r="R124" s="121"/>
      <c r="S124" s="121">
        <f t="shared" si="35"/>
        <v>787.13</v>
      </c>
      <c r="T124" s="142" t="s">
        <v>358</v>
      </c>
      <c r="U124" s="123" t="s">
        <v>359</v>
      </c>
      <c r="V124" s="124" t="s">
        <v>71</v>
      </c>
      <c r="W124" s="118" t="s">
        <v>360</v>
      </c>
    </row>
    <row r="125" s="86" customFormat="1" ht="30" customHeight="1" spans="1:23">
      <c r="A125" s="118">
        <v>84</v>
      </c>
      <c r="B125" s="118" t="s">
        <v>355</v>
      </c>
      <c r="C125" s="215" t="s">
        <v>352</v>
      </c>
      <c r="D125" s="120" t="s">
        <v>361</v>
      </c>
      <c r="E125" s="141" t="s">
        <v>362</v>
      </c>
      <c r="F125" s="120">
        <v>1200</v>
      </c>
      <c r="G125" s="121">
        <v>0</v>
      </c>
      <c r="H125" s="121">
        <v>0</v>
      </c>
      <c r="I125" s="121">
        <v>0</v>
      </c>
      <c r="J125" s="121">
        <v>0</v>
      </c>
      <c r="K125" s="121">
        <v>0</v>
      </c>
      <c r="L125" s="121">
        <v>0</v>
      </c>
      <c r="M125" s="121"/>
      <c r="N125" s="121"/>
      <c r="O125" s="121"/>
      <c r="P125" s="121"/>
      <c r="Q125" s="121"/>
      <c r="R125" s="121"/>
      <c r="S125" s="121">
        <f t="shared" si="35"/>
        <v>0</v>
      </c>
      <c r="T125" s="142" t="s">
        <v>363</v>
      </c>
      <c r="U125" s="123" t="s">
        <v>101</v>
      </c>
      <c r="V125" s="124" t="s">
        <v>30</v>
      </c>
      <c r="W125" s="118" t="s">
        <v>102</v>
      </c>
    </row>
    <row r="126" s="86" customFormat="1" ht="32" customHeight="1" spans="1:23">
      <c r="A126" s="118">
        <v>85</v>
      </c>
      <c r="B126" s="118" t="s">
        <v>355</v>
      </c>
      <c r="C126" s="215" t="s">
        <v>352</v>
      </c>
      <c r="D126" s="120" t="s">
        <v>364</v>
      </c>
      <c r="E126" s="119" t="s">
        <v>183</v>
      </c>
      <c r="F126" s="120">
        <v>43</v>
      </c>
      <c r="G126" s="121">
        <v>0</v>
      </c>
      <c r="H126" s="121">
        <v>0</v>
      </c>
      <c r="I126" s="121">
        <v>0</v>
      </c>
      <c r="J126" s="121">
        <v>0</v>
      </c>
      <c r="K126" s="121">
        <v>0</v>
      </c>
      <c r="L126" s="121">
        <v>0</v>
      </c>
      <c r="M126" s="121"/>
      <c r="N126" s="121"/>
      <c r="O126" s="121"/>
      <c r="P126" s="121"/>
      <c r="Q126" s="121"/>
      <c r="R126" s="121"/>
      <c r="S126" s="121">
        <f t="shared" si="35"/>
        <v>0</v>
      </c>
      <c r="T126" s="142" t="s">
        <v>365</v>
      </c>
      <c r="U126" s="123" t="s">
        <v>366</v>
      </c>
      <c r="V126" s="124" t="s">
        <v>46</v>
      </c>
      <c r="W126" s="118"/>
    </row>
    <row r="127" s="86" customFormat="1" ht="42" customHeight="1" spans="1:23">
      <c r="A127" s="118">
        <v>86</v>
      </c>
      <c r="B127" s="118" t="s">
        <v>355</v>
      </c>
      <c r="C127" s="215" t="s">
        <v>352</v>
      </c>
      <c r="D127" s="120" t="s">
        <v>364</v>
      </c>
      <c r="E127" s="119" t="s">
        <v>68</v>
      </c>
      <c r="F127" s="120">
        <v>17</v>
      </c>
      <c r="G127" s="121">
        <v>0</v>
      </c>
      <c r="H127" s="121">
        <v>18</v>
      </c>
      <c r="I127" s="121">
        <v>0</v>
      </c>
      <c r="J127" s="121">
        <v>0</v>
      </c>
      <c r="K127" s="121">
        <v>0</v>
      </c>
      <c r="L127" s="121">
        <v>0</v>
      </c>
      <c r="M127" s="121"/>
      <c r="N127" s="121"/>
      <c r="O127" s="121"/>
      <c r="P127" s="121"/>
      <c r="Q127" s="121"/>
      <c r="R127" s="121"/>
      <c r="S127" s="121">
        <f t="shared" si="35"/>
        <v>18</v>
      </c>
      <c r="T127" s="142" t="s">
        <v>69</v>
      </c>
      <c r="U127" s="123" t="s">
        <v>70</v>
      </c>
      <c r="V127" s="124" t="s">
        <v>71</v>
      </c>
      <c r="W127" s="118" t="s">
        <v>149</v>
      </c>
    </row>
    <row r="128" s="86" customFormat="1" ht="84" customHeight="1" spans="1:23">
      <c r="A128" s="118">
        <v>87</v>
      </c>
      <c r="B128" s="118" t="s">
        <v>355</v>
      </c>
      <c r="C128" s="215" t="s">
        <v>352</v>
      </c>
      <c r="D128" s="120" t="s">
        <v>367</v>
      </c>
      <c r="E128" s="119" t="s">
        <v>368</v>
      </c>
      <c r="F128" s="120">
        <v>13</v>
      </c>
      <c r="G128" s="121">
        <v>0</v>
      </c>
      <c r="H128" s="121">
        <v>6</v>
      </c>
      <c r="I128" s="121">
        <v>6.15</v>
      </c>
      <c r="J128" s="121">
        <v>5.96</v>
      </c>
      <c r="K128" s="121">
        <v>5.96</v>
      </c>
      <c r="L128" s="121">
        <v>5.89</v>
      </c>
      <c r="M128" s="121">
        <v>5.82</v>
      </c>
      <c r="N128" s="121">
        <v>5.8</v>
      </c>
      <c r="O128" s="121"/>
      <c r="P128" s="121"/>
      <c r="Q128" s="121"/>
      <c r="R128" s="121"/>
      <c r="S128" s="121">
        <f t="shared" si="35"/>
        <v>41.58</v>
      </c>
      <c r="T128" s="142" t="s">
        <v>369</v>
      </c>
      <c r="U128" s="123" t="s">
        <v>370</v>
      </c>
      <c r="V128" s="124" t="s">
        <v>71</v>
      </c>
      <c r="W128" s="118" t="s">
        <v>91</v>
      </c>
    </row>
    <row r="129" s="86" customFormat="1" ht="41" customHeight="1" spans="1:23">
      <c r="A129" s="118">
        <v>88</v>
      </c>
      <c r="B129" s="118" t="s">
        <v>355</v>
      </c>
      <c r="C129" s="215" t="s">
        <v>352</v>
      </c>
      <c r="D129" s="120" t="s">
        <v>371</v>
      </c>
      <c r="E129" s="119" t="s">
        <v>372</v>
      </c>
      <c r="F129" s="120">
        <v>200</v>
      </c>
      <c r="G129" s="121">
        <v>0</v>
      </c>
      <c r="H129" s="121">
        <v>0</v>
      </c>
      <c r="I129" s="121">
        <v>0</v>
      </c>
      <c r="J129" s="121">
        <v>0</v>
      </c>
      <c r="K129" s="121">
        <v>0</v>
      </c>
      <c r="L129" s="121">
        <v>0</v>
      </c>
      <c r="M129" s="121"/>
      <c r="N129" s="121"/>
      <c r="O129" s="121"/>
      <c r="P129" s="121"/>
      <c r="Q129" s="121"/>
      <c r="R129" s="121"/>
      <c r="S129" s="121">
        <f t="shared" si="35"/>
        <v>0</v>
      </c>
      <c r="T129" s="142" t="s">
        <v>373</v>
      </c>
      <c r="U129" s="123" t="s">
        <v>374</v>
      </c>
      <c r="V129" s="124" t="s">
        <v>30</v>
      </c>
      <c r="W129" s="118"/>
    </row>
    <row r="130" s="87" customFormat="1" ht="30" customHeight="1" spans="1:23">
      <c r="A130" s="118">
        <v>89</v>
      </c>
      <c r="B130" s="118" t="s">
        <v>355</v>
      </c>
      <c r="C130" s="215" t="s">
        <v>352</v>
      </c>
      <c r="D130" s="120" t="s">
        <v>353</v>
      </c>
      <c r="E130" s="119" t="s">
        <v>375</v>
      </c>
      <c r="F130" s="120">
        <v>10</v>
      </c>
      <c r="G130" s="121">
        <v>0</v>
      </c>
      <c r="H130" s="121">
        <v>0</v>
      </c>
      <c r="I130" s="121">
        <v>0</v>
      </c>
      <c r="J130" s="121">
        <v>0</v>
      </c>
      <c r="K130" s="121">
        <v>0</v>
      </c>
      <c r="L130" s="121">
        <v>0</v>
      </c>
      <c r="M130" s="121"/>
      <c r="N130" s="121"/>
      <c r="O130" s="121"/>
      <c r="P130" s="121"/>
      <c r="Q130" s="121"/>
      <c r="R130" s="121"/>
      <c r="S130" s="121">
        <f t="shared" si="35"/>
        <v>0</v>
      </c>
      <c r="T130" s="142" t="s">
        <v>376</v>
      </c>
      <c r="U130" s="123" t="s">
        <v>377</v>
      </c>
      <c r="V130" s="124" t="s">
        <v>34</v>
      </c>
      <c r="W130" s="118"/>
    </row>
    <row r="131" s="84" customFormat="1" ht="55" customHeight="1" spans="1:23">
      <c r="A131" s="126"/>
      <c r="B131" s="126" t="s">
        <v>39</v>
      </c>
      <c r="C131" s="126"/>
      <c r="D131" s="140"/>
      <c r="E131" s="138"/>
      <c r="F131" s="126">
        <f t="shared" ref="F131:M131" si="40">SUM(F123:F130)</f>
        <v>5713</v>
      </c>
      <c r="G131" s="127">
        <f t="shared" si="40"/>
        <v>304.9</v>
      </c>
      <c r="H131" s="127">
        <f t="shared" si="40"/>
        <v>188.6</v>
      </c>
      <c r="I131" s="127">
        <f t="shared" si="40"/>
        <v>375.55</v>
      </c>
      <c r="J131" s="127">
        <f t="shared" si="40"/>
        <v>338.91</v>
      </c>
      <c r="K131" s="127">
        <f t="shared" si="40"/>
        <v>174.78</v>
      </c>
      <c r="L131" s="127">
        <f t="shared" si="40"/>
        <v>169.83</v>
      </c>
      <c r="M131" s="127">
        <f t="shared" ref="M131:R131" si="41">SUM(M123:M130)</f>
        <v>86.97</v>
      </c>
      <c r="N131" s="127">
        <f t="shared" si="41"/>
        <v>135.51</v>
      </c>
      <c r="O131" s="127">
        <f t="shared" si="41"/>
        <v>0</v>
      </c>
      <c r="P131" s="127">
        <f t="shared" si="41"/>
        <v>0</v>
      </c>
      <c r="Q131" s="127">
        <f t="shared" si="41"/>
        <v>0</v>
      </c>
      <c r="R131" s="127">
        <f t="shared" si="41"/>
        <v>0</v>
      </c>
      <c r="S131" s="112">
        <f t="shared" si="35"/>
        <v>1775.05</v>
      </c>
      <c r="T131" s="139"/>
      <c r="U131" s="139"/>
      <c r="V131" s="124"/>
      <c r="W131" s="118"/>
    </row>
    <row r="132" s="85" customFormat="1" ht="41" customHeight="1" spans="1:23">
      <c r="A132" s="128">
        <v>90</v>
      </c>
      <c r="B132" s="137" t="s">
        <v>378</v>
      </c>
      <c r="C132" s="128" t="s">
        <v>379</v>
      </c>
      <c r="D132" s="128" t="s">
        <v>380</v>
      </c>
      <c r="E132" s="135" t="s">
        <v>381</v>
      </c>
      <c r="F132" s="129">
        <v>382</v>
      </c>
      <c r="G132" s="131">
        <v>15</v>
      </c>
      <c r="H132" s="131">
        <v>285</v>
      </c>
      <c r="I132" s="131">
        <v>0</v>
      </c>
      <c r="J132" s="131">
        <v>0</v>
      </c>
      <c r="K132" s="131">
        <v>0</v>
      </c>
      <c r="L132" s="131">
        <v>0</v>
      </c>
      <c r="M132" s="131">
        <v>0</v>
      </c>
      <c r="N132" s="216">
        <v>0</v>
      </c>
      <c r="O132" s="131">
        <v>0</v>
      </c>
      <c r="P132" s="131"/>
      <c r="Q132" s="131"/>
      <c r="R132" s="131"/>
      <c r="S132" s="131">
        <f t="shared" si="35"/>
        <v>300</v>
      </c>
      <c r="T132" s="133" t="s">
        <v>382</v>
      </c>
      <c r="U132" s="133" t="s">
        <v>383</v>
      </c>
      <c r="V132" s="134" t="s">
        <v>30</v>
      </c>
      <c r="W132" s="128" t="s">
        <v>102</v>
      </c>
    </row>
    <row r="133" s="85" customFormat="1" ht="121" customHeight="1" spans="1:23">
      <c r="A133" s="128">
        <v>91</v>
      </c>
      <c r="B133" s="128" t="s">
        <v>384</v>
      </c>
      <c r="C133" s="128" t="s">
        <v>379</v>
      </c>
      <c r="D133" s="128" t="s">
        <v>380</v>
      </c>
      <c r="E133" s="135" t="s">
        <v>385</v>
      </c>
      <c r="F133" s="129">
        <v>2</v>
      </c>
      <c r="G133" s="131">
        <v>0</v>
      </c>
      <c r="H133" s="131">
        <v>0</v>
      </c>
      <c r="I133" s="131">
        <v>0</v>
      </c>
      <c r="J133" s="131">
        <v>0</v>
      </c>
      <c r="K133" s="131">
        <v>0</v>
      </c>
      <c r="L133" s="131">
        <v>0</v>
      </c>
      <c r="M133" s="131">
        <v>0</v>
      </c>
      <c r="N133" s="131">
        <v>0</v>
      </c>
      <c r="O133" s="131">
        <v>0</v>
      </c>
      <c r="P133" s="131"/>
      <c r="Q133" s="131"/>
      <c r="R133" s="131"/>
      <c r="S133" s="131">
        <f t="shared" si="35"/>
        <v>0</v>
      </c>
      <c r="T133" s="133"/>
      <c r="U133" s="133" t="s">
        <v>386</v>
      </c>
      <c r="V133" s="134" t="s">
        <v>30</v>
      </c>
      <c r="W133" s="128" t="s">
        <v>50</v>
      </c>
    </row>
    <row r="134" s="85" customFormat="1" ht="45" customHeight="1" spans="1:23">
      <c r="A134" s="128">
        <v>92</v>
      </c>
      <c r="B134" s="128" t="s">
        <v>384</v>
      </c>
      <c r="C134" s="128" t="s">
        <v>379</v>
      </c>
      <c r="D134" s="128" t="s">
        <v>380</v>
      </c>
      <c r="E134" s="135" t="s">
        <v>68</v>
      </c>
      <c r="F134" s="129">
        <v>17</v>
      </c>
      <c r="G134" s="131">
        <v>0</v>
      </c>
      <c r="H134" s="131">
        <v>0</v>
      </c>
      <c r="I134" s="131">
        <v>0</v>
      </c>
      <c r="J134" s="131">
        <v>19.12</v>
      </c>
      <c r="K134" s="131">
        <v>0</v>
      </c>
      <c r="L134" s="131">
        <v>0</v>
      </c>
      <c r="M134" s="131">
        <v>0</v>
      </c>
      <c r="N134" s="131">
        <v>0</v>
      </c>
      <c r="O134" s="131">
        <v>0</v>
      </c>
      <c r="P134" s="131"/>
      <c r="Q134" s="131"/>
      <c r="R134" s="131"/>
      <c r="S134" s="131">
        <f t="shared" si="35"/>
        <v>19.12</v>
      </c>
      <c r="T134" s="217"/>
      <c r="U134" s="133" t="s">
        <v>70</v>
      </c>
      <c r="V134" s="134" t="s">
        <v>71</v>
      </c>
      <c r="W134" s="128" t="s">
        <v>149</v>
      </c>
    </row>
    <row r="135" s="92" customFormat="1" ht="77" customHeight="1" spans="1:23">
      <c r="A135" s="128">
        <v>93</v>
      </c>
      <c r="B135" s="128" t="s">
        <v>384</v>
      </c>
      <c r="C135" s="128" t="s">
        <v>379</v>
      </c>
      <c r="D135" s="128" t="s">
        <v>380</v>
      </c>
      <c r="E135" s="135" t="s">
        <v>387</v>
      </c>
      <c r="F135" s="129">
        <v>17.5</v>
      </c>
      <c r="G135" s="131">
        <f t="shared" ref="G135:K135" si="42">17.5/12</f>
        <v>1.45833333333333</v>
      </c>
      <c r="H135" s="131">
        <f>F135/12</f>
        <v>1.45833333333333</v>
      </c>
      <c r="I135" s="131">
        <f t="shared" si="42"/>
        <v>1.45833333333333</v>
      </c>
      <c r="J135" s="131">
        <f t="shared" si="42"/>
        <v>1.45833333333333</v>
      </c>
      <c r="K135" s="131">
        <f t="shared" si="42"/>
        <v>1.45833333333333</v>
      </c>
      <c r="L135" s="131">
        <f>F135/12</f>
        <v>1.45833333333333</v>
      </c>
      <c r="M135" s="131">
        <f>F135/12</f>
        <v>1.45833333333333</v>
      </c>
      <c r="N135" s="131">
        <f>F135/12</f>
        <v>1.45833333333333</v>
      </c>
      <c r="O135" s="131">
        <f>F135/12</f>
        <v>1.45833333333333</v>
      </c>
      <c r="P135" s="131"/>
      <c r="Q135" s="131"/>
      <c r="R135" s="131"/>
      <c r="S135" s="131">
        <f t="shared" si="35"/>
        <v>13.125</v>
      </c>
      <c r="T135" s="217" t="s">
        <v>388</v>
      </c>
      <c r="U135" s="133"/>
      <c r="V135" s="134" t="s">
        <v>111</v>
      </c>
      <c r="W135" s="128" t="s">
        <v>169</v>
      </c>
    </row>
    <row r="136" s="92" customFormat="1" ht="63" customHeight="1" spans="1:23">
      <c r="A136" s="128">
        <v>94</v>
      </c>
      <c r="B136" s="128" t="s">
        <v>384</v>
      </c>
      <c r="C136" s="128" t="s">
        <v>379</v>
      </c>
      <c r="D136" s="128" t="s">
        <v>380</v>
      </c>
      <c r="E136" s="135" t="s">
        <v>389</v>
      </c>
      <c r="F136" s="129">
        <v>81</v>
      </c>
      <c r="G136" s="131">
        <f>81/12</f>
        <v>6.75</v>
      </c>
      <c r="H136" s="131">
        <v>6.75</v>
      </c>
      <c r="I136" s="131">
        <v>6.75</v>
      </c>
      <c r="J136" s="131">
        <v>6.75</v>
      </c>
      <c r="K136" s="131">
        <v>6.75</v>
      </c>
      <c r="L136" s="131">
        <v>6.75</v>
      </c>
      <c r="M136" s="131">
        <v>6.75</v>
      </c>
      <c r="N136" s="131">
        <v>6.75</v>
      </c>
      <c r="O136" s="131">
        <v>6.75</v>
      </c>
      <c r="P136" s="131"/>
      <c r="Q136" s="131"/>
      <c r="R136" s="131"/>
      <c r="S136" s="131">
        <f t="shared" si="35"/>
        <v>60.75</v>
      </c>
      <c r="T136" s="217" t="s">
        <v>390</v>
      </c>
      <c r="U136" s="133" t="s">
        <v>391</v>
      </c>
      <c r="V136" s="134" t="s">
        <v>46</v>
      </c>
      <c r="W136" s="128"/>
    </row>
    <row r="137" s="92" customFormat="1" ht="101" customHeight="1" spans="1:23">
      <c r="A137" s="128">
        <v>95</v>
      </c>
      <c r="B137" s="128" t="s">
        <v>384</v>
      </c>
      <c r="C137" s="128" t="s">
        <v>379</v>
      </c>
      <c r="D137" s="128" t="s">
        <v>380</v>
      </c>
      <c r="E137" s="135" t="s">
        <v>392</v>
      </c>
      <c r="F137" s="129">
        <v>64</v>
      </c>
      <c r="G137" s="131">
        <f t="shared" ref="G137:K137" si="43">64/12</f>
        <v>5.33333333333333</v>
      </c>
      <c r="H137" s="131">
        <v>5.33</v>
      </c>
      <c r="I137" s="131">
        <f t="shared" si="43"/>
        <v>5.33333333333333</v>
      </c>
      <c r="J137" s="131">
        <f t="shared" si="43"/>
        <v>5.33333333333333</v>
      </c>
      <c r="K137" s="131">
        <f t="shared" si="43"/>
        <v>5.33333333333333</v>
      </c>
      <c r="L137" s="131">
        <v>5.33</v>
      </c>
      <c r="M137" s="131">
        <v>5.33</v>
      </c>
      <c r="N137" s="131">
        <v>5.33</v>
      </c>
      <c r="O137" s="131">
        <v>5.33</v>
      </c>
      <c r="P137" s="131"/>
      <c r="Q137" s="131"/>
      <c r="R137" s="131"/>
      <c r="S137" s="131">
        <f t="shared" si="35"/>
        <v>47.9833333333333</v>
      </c>
      <c r="T137" s="217" t="s">
        <v>393</v>
      </c>
      <c r="U137" s="133" t="s">
        <v>391</v>
      </c>
      <c r="V137" s="134" t="s">
        <v>46</v>
      </c>
      <c r="W137" s="128" t="s">
        <v>163</v>
      </c>
    </row>
    <row r="138" s="92" customFormat="1" ht="46" customHeight="1" spans="1:23">
      <c r="A138" s="128">
        <v>96</v>
      </c>
      <c r="B138" s="128" t="s">
        <v>384</v>
      </c>
      <c r="C138" s="128" t="s">
        <v>379</v>
      </c>
      <c r="D138" s="128" t="s">
        <v>380</v>
      </c>
      <c r="E138" s="135" t="s">
        <v>394</v>
      </c>
      <c r="F138" s="129">
        <v>75</v>
      </c>
      <c r="G138" s="131">
        <v>0</v>
      </c>
      <c r="H138" s="131">
        <v>0</v>
      </c>
      <c r="I138" s="131">
        <v>0</v>
      </c>
      <c r="J138" s="131">
        <v>0</v>
      </c>
      <c r="K138" s="131">
        <v>0</v>
      </c>
      <c r="L138" s="131">
        <v>0</v>
      </c>
      <c r="M138" s="131">
        <v>0</v>
      </c>
      <c r="N138" s="131">
        <v>0</v>
      </c>
      <c r="O138" s="131"/>
      <c r="P138" s="131"/>
      <c r="Q138" s="131"/>
      <c r="R138" s="131"/>
      <c r="S138" s="131">
        <f t="shared" si="35"/>
        <v>0</v>
      </c>
      <c r="T138" s="129"/>
      <c r="U138" s="133" t="s">
        <v>395</v>
      </c>
      <c r="V138" s="134" t="s">
        <v>71</v>
      </c>
      <c r="W138" s="128" t="s">
        <v>95</v>
      </c>
    </row>
    <row r="139" s="92" customFormat="1" ht="60" customHeight="1" spans="1:23">
      <c r="A139" s="128">
        <v>97</v>
      </c>
      <c r="B139" s="128" t="s">
        <v>384</v>
      </c>
      <c r="C139" s="128" t="s">
        <v>379</v>
      </c>
      <c r="D139" s="128" t="s">
        <v>380</v>
      </c>
      <c r="E139" s="130" t="s">
        <v>396</v>
      </c>
      <c r="F139" s="129">
        <v>500</v>
      </c>
      <c r="G139" s="131">
        <v>11.6</v>
      </c>
      <c r="H139" s="131">
        <v>7.63</v>
      </c>
      <c r="I139" s="131">
        <f>34.7/12+2.51</f>
        <v>5.40166666666667</v>
      </c>
      <c r="J139" s="131">
        <f>34.7/12+2.64</f>
        <v>5.53166666666667</v>
      </c>
      <c r="K139" s="131">
        <f>34.7/12+1.65</f>
        <v>4.54166666666667</v>
      </c>
      <c r="L139" s="131">
        <f>34.7/12+1.82</f>
        <v>4.71166666666667</v>
      </c>
      <c r="M139" s="131">
        <v>4.23166666666667</v>
      </c>
      <c r="N139" s="131">
        <f>34.7/12+1.26</f>
        <v>4.15166666666667</v>
      </c>
      <c r="O139" s="131">
        <v>4.31</v>
      </c>
      <c r="P139" s="131"/>
      <c r="Q139" s="131"/>
      <c r="R139" s="131"/>
      <c r="S139" s="131">
        <f t="shared" si="35"/>
        <v>52.11</v>
      </c>
      <c r="T139" s="132" t="s">
        <v>397</v>
      </c>
      <c r="U139" s="133"/>
      <c r="V139" s="134" t="s">
        <v>111</v>
      </c>
      <c r="W139" s="128" t="s">
        <v>118</v>
      </c>
    </row>
    <row r="140" s="92" customFormat="1" ht="34" customHeight="1" spans="1:23">
      <c r="A140" s="128">
        <v>98</v>
      </c>
      <c r="B140" s="128" t="s">
        <v>384</v>
      </c>
      <c r="C140" s="128" t="s">
        <v>379</v>
      </c>
      <c r="D140" s="128" t="s">
        <v>380</v>
      </c>
      <c r="E140" s="130" t="s">
        <v>398</v>
      </c>
      <c r="F140" s="129">
        <v>0</v>
      </c>
      <c r="G140" s="131">
        <v>0</v>
      </c>
      <c r="H140" s="131">
        <v>0</v>
      </c>
      <c r="I140" s="131">
        <v>0</v>
      </c>
      <c r="J140" s="131">
        <v>0</v>
      </c>
      <c r="K140" s="131">
        <v>0</v>
      </c>
      <c r="L140" s="131">
        <v>0</v>
      </c>
      <c r="M140" s="131">
        <v>0</v>
      </c>
      <c r="N140" s="131">
        <v>0</v>
      </c>
      <c r="O140" s="131">
        <v>0</v>
      </c>
      <c r="P140" s="131"/>
      <c r="Q140" s="131"/>
      <c r="R140" s="131"/>
      <c r="S140" s="131">
        <f t="shared" si="35"/>
        <v>0</v>
      </c>
      <c r="T140" s="133"/>
      <c r="U140" s="133" t="s">
        <v>399</v>
      </c>
      <c r="V140" s="134" t="s">
        <v>111</v>
      </c>
      <c r="W140" s="128"/>
    </row>
    <row r="141" s="84" customFormat="1" ht="56" customHeight="1" spans="1:23">
      <c r="A141" s="126"/>
      <c r="B141" s="126" t="s">
        <v>39</v>
      </c>
      <c r="C141" s="126"/>
      <c r="D141" s="140"/>
      <c r="E141" s="138"/>
      <c r="F141" s="126">
        <f t="shared" ref="F141:M141" si="44">SUM(F132:F140)</f>
        <v>1138.5</v>
      </c>
      <c r="G141" s="127">
        <f t="shared" si="44"/>
        <v>40.1416666666667</v>
      </c>
      <c r="H141" s="127">
        <f t="shared" si="44"/>
        <v>306.168333333333</v>
      </c>
      <c r="I141" s="127">
        <f t="shared" si="44"/>
        <v>18.9433333333333</v>
      </c>
      <c r="J141" s="127">
        <f t="shared" si="44"/>
        <v>38.1933333333333</v>
      </c>
      <c r="K141" s="127">
        <f t="shared" si="44"/>
        <v>18.0833333333333</v>
      </c>
      <c r="L141" s="127">
        <f t="shared" si="44"/>
        <v>18.25</v>
      </c>
      <c r="M141" s="127">
        <f t="shared" ref="M141:R141" si="45">SUM(M132:M140)</f>
        <v>17.77</v>
      </c>
      <c r="N141" s="127">
        <f t="shared" si="45"/>
        <v>17.69</v>
      </c>
      <c r="O141" s="127">
        <f t="shared" si="45"/>
        <v>17.8483333333333</v>
      </c>
      <c r="P141" s="127">
        <f t="shared" si="45"/>
        <v>0</v>
      </c>
      <c r="Q141" s="127">
        <f t="shared" si="45"/>
        <v>0</v>
      </c>
      <c r="R141" s="127">
        <f t="shared" si="45"/>
        <v>0</v>
      </c>
      <c r="S141" s="112">
        <f t="shared" si="35"/>
        <v>493.088333333333</v>
      </c>
      <c r="T141" s="139"/>
      <c r="U141" s="139"/>
      <c r="V141" s="124"/>
      <c r="W141" s="118"/>
    </row>
    <row r="142" s="86" customFormat="1" ht="30" customHeight="1" spans="1:23">
      <c r="A142" s="118">
        <v>99</v>
      </c>
      <c r="B142" s="144" t="s">
        <v>400</v>
      </c>
      <c r="C142" s="118" t="s">
        <v>401</v>
      </c>
      <c r="D142" s="118" t="s">
        <v>402</v>
      </c>
      <c r="E142" s="119" t="s">
        <v>314</v>
      </c>
      <c r="F142" s="120">
        <v>0.4</v>
      </c>
      <c r="G142" s="121">
        <v>0</v>
      </c>
      <c r="H142" s="121">
        <v>0.4</v>
      </c>
      <c r="I142" s="121">
        <v>0</v>
      </c>
      <c r="J142" s="121">
        <v>0</v>
      </c>
      <c r="K142" s="121">
        <v>0</v>
      </c>
      <c r="L142" s="121">
        <v>0</v>
      </c>
      <c r="M142" s="121">
        <v>0</v>
      </c>
      <c r="N142" s="121">
        <v>0</v>
      </c>
      <c r="O142" s="121"/>
      <c r="P142" s="121"/>
      <c r="Q142" s="121"/>
      <c r="R142" s="121"/>
      <c r="S142" s="121">
        <f t="shared" si="35"/>
        <v>0.4</v>
      </c>
      <c r="T142" s="125" t="s">
        <v>403</v>
      </c>
      <c r="U142" s="123" t="s">
        <v>404</v>
      </c>
      <c r="V142" s="124" t="s">
        <v>30</v>
      </c>
      <c r="W142" s="118" t="s">
        <v>50</v>
      </c>
    </row>
    <row r="143" s="86" customFormat="1" ht="30" customHeight="1" spans="1:23">
      <c r="A143" s="118">
        <v>100</v>
      </c>
      <c r="B143" s="118" t="s">
        <v>405</v>
      </c>
      <c r="C143" s="118" t="s">
        <v>401</v>
      </c>
      <c r="D143" s="118" t="s">
        <v>402</v>
      </c>
      <c r="E143" s="141" t="s">
        <v>406</v>
      </c>
      <c r="F143" s="120">
        <v>59.8</v>
      </c>
      <c r="G143" s="121">
        <v>0</v>
      </c>
      <c r="H143" s="121">
        <v>0</v>
      </c>
      <c r="I143" s="121">
        <v>0</v>
      </c>
      <c r="J143" s="121">
        <v>0</v>
      </c>
      <c r="K143" s="121">
        <v>0</v>
      </c>
      <c r="L143" s="121">
        <v>0</v>
      </c>
      <c r="M143" s="121">
        <v>0</v>
      </c>
      <c r="N143" s="121">
        <v>0</v>
      </c>
      <c r="O143" s="121"/>
      <c r="P143" s="121"/>
      <c r="Q143" s="121"/>
      <c r="R143" s="121"/>
      <c r="S143" s="121">
        <f t="shared" si="35"/>
        <v>0</v>
      </c>
      <c r="T143" s="125" t="s">
        <v>407</v>
      </c>
      <c r="U143" s="123" t="s">
        <v>408</v>
      </c>
      <c r="V143" s="124" t="s">
        <v>46</v>
      </c>
      <c r="W143" s="118"/>
    </row>
    <row r="144" s="86" customFormat="1" ht="42" customHeight="1" spans="1:23">
      <c r="A144" s="118">
        <v>101</v>
      </c>
      <c r="B144" s="118" t="s">
        <v>405</v>
      </c>
      <c r="C144" s="118" t="s">
        <v>401</v>
      </c>
      <c r="D144" s="118" t="s">
        <v>402</v>
      </c>
      <c r="E144" s="119" t="s">
        <v>68</v>
      </c>
      <c r="F144" s="120">
        <v>10.5</v>
      </c>
      <c r="G144" s="121">
        <v>12.97</v>
      </c>
      <c r="H144" s="121">
        <v>0</v>
      </c>
      <c r="I144" s="121">
        <v>0</v>
      </c>
      <c r="J144" s="121">
        <v>0</v>
      </c>
      <c r="K144" s="121">
        <v>0</v>
      </c>
      <c r="L144" s="121">
        <v>0</v>
      </c>
      <c r="M144" s="121">
        <v>0</v>
      </c>
      <c r="N144" s="121">
        <v>0</v>
      </c>
      <c r="O144" s="121"/>
      <c r="P144" s="121"/>
      <c r="Q144" s="121"/>
      <c r="R144" s="121"/>
      <c r="S144" s="121">
        <f t="shared" si="35"/>
        <v>12.97</v>
      </c>
      <c r="T144" s="125" t="s">
        <v>409</v>
      </c>
      <c r="U144" s="123" t="s">
        <v>70</v>
      </c>
      <c r="V144" s="124" t="s">
        <v>71</v>
      </c>
      <c r="W144" s="118" t="s">
        <v>149</v>
      </c>
    </row>
    <row r="145" s="87" customFormat="1" ht="32" customHeight="1" spans="1:24">
      <c r="A145" s="118">
        <v>102</v>
      </c>
      <c r="B145" s="118" t="s">
        <v>405</v>
      </c>
      <c r="C145" s="118" t="s">
        <v>401</v>
      </c>
      <c r="D145" s="118" t="s">
        <v>402</v>
      </c>
      <c r="E145" s="119" t="s">
        <v>410</v>
      </c>
      <c r="F145" s="120">
        <v>55.2</v>
      </c>
      <c r="G145" s="121">
        <v>0</v>
      </c>
      <c r="H145" s="121">
        <v>0</v>
      </c>
      <c r="I145" s="121">
        <v>0</v>
      </c>
      <c r="J145" s="121">
        <v>0</v>
      </c>
      <c r="K145" s="121">
        <v>0</v>
      </c>
      <c r="L145" s="121">
        <v>0</v>
      </c>
      <c r="M145" s="121">
        <v>0</v>
      </c>
      <c r="N145" s="121">
        <v>0</v>
      </c>
      <c r="O145" s="121"/>
      <c r="P145" s="121"/>
      <c r="Q145" s="121"/>
      <c r="R145" s="121"/>
      <c r="S145" s="121">
        <f t="shared" si="35"/>
        <v>0</v>
      </c>
      <c r="T145" s="125" t="s">
        <v>411</v>
      </c>
      <c r="U145" s="123" t="s">
        <v>412</v>
      </c>
      <c r="V145" s="124" t="s">
        <v>46</v>
      </c>
      <c r="W145" s="118"/>
    </row>
    <row r="146" s="87" customFormat="1" ht="30" customHeight="1" spans="1:24">
      <c r="A146" s="118">
        <v>103</v>
      </c>
      <c r="B146" s="118" t="s">
        <v>405</v>
      </c>
      <c r="C146" s="118" t="s">
        <v>401</v>
      </c>
      <c r="D146" s="118" t="s">
        <v>402</v>
      </c>
      <c r="E146" s="119" t="s">
        <v>132</v>
      </c>
      <c r="F146" s="120">
        <v>0</v>
      </c>
      <c r="G146" s="121">
        <v>0</v>
      </c>
      <c r="H146" s="121">
        <v>0</v>
      </c>
      <c r="I146" s="121">
        <v>0</v>
      </c>
      <c r="J146" s="121">
        <v>0</v>
      </c>
      <c r="K146" s="121">
        <v>0</v>
      </c>
      <c r="L146" s="121">
        <v>0</v>
      </c>
      <c r="M146" s="121">
        <v>0</v>
      </c>
      <c r="N146" s="121">
        <v>0</v>
      </c>
      <c r="O146" s="121"/>
      <c r="P146" s="121"/>
      <c r="Q146" s="121"/>
      <c r="R146" s="121"/>
      <c r="S146" s="121">
        <f t="shared" si="35"/>
        <v>0</v>
      </c>
      <c r="T146" s="125" t="s">
        <v>413</v>
      </c>
      <c r="U146" s="123" t="s">
        <v>399</v>
      </c>
      <c r="V146" s="124" t="s">
        <v>111</v>
      </c>
      <c r="W146" s="118"/>
    </row>
    <row r="147" s="93" customFormat="1" ht="30" customHeight="1" spans="1:24">
      <c r="A147" s="144"/>
      <c r="B147" s="144" t="s">
        <v>135</v>
      </c>
      <c r="C147" s="144"/>
      <c r="D147" s="144"/>
      <c r="E147" s="141" t="s">
        <v>161</v>
      </c>
      <c r="F147" s="215"/>
      <c r="G147" s="218"/>
      <c r="H147" s="218"/>
      <c r="I147" s="218"/>
      <c r="J147" s="218"/>
      <c r="K147" s="218"/>
      <c r="L147" s="218"/>
      <c r="M147" s="218"/>
      <c r="N147" s="121">
        <v>34.55</v>
      </c>
      <c r="O147" s="218"/>
      <c r="P147" s="218"/>
      <c r="Q147" s="218"/>
      <c r="R147" s="218"/>
      <c r="S147" s="121">
        <f t="shared" si="35"/>
        <v>34.55</v>
      </c>
      <c r="T147" s="125" t="s">
        <v>414</v>
      </c>
      <c r="U147" s="219" t="s">
        <v>415</v>
      </c>
      <c r="V147" s="124" t="s">
        <v>46</v>
      </c>
      <c r="W147" s="144"/>
    </row>
    <row r="148" s="84" customFormat="1" ht="51" customHeight="1" spans="1:24">
      <c r="A148" s="126"/>
      <c r="B148" s="126" t="s">
        <v>39</v>
      </c>
      <c r="C148" s="126"/>
      <c r="D148" s="140"/>
      <c r="E148" s="138"/>
      <c r="F148" s="126">
        <f t="shared" ref="F148:M148" si="46">SUM(F142:F146)</f>
        <v>125.9</v>
      </c>
      <c r="G148" s="127">
        <f t="shared" si="46"/>
        <v>12.97</v>
      </c>
      <c r="H148" s="127">
        <f t="shared" si="46"/>
        <v>0.4</v>
      </c>
      <c r="I148" s="127">
        <f t="shared" si="46"/>
        <v>0</v>
      </c>
      <c r="J148" s="127">
        <f t="shared" si="46"/>
        <v>0</v>
      </c>
      <c r="K148" s="127">
        <f t="shared" si="46"/>
        <v>0</v>
      </c>
      <c r="L148" s="127">
        <f t="shared" si="46"/>
        <v>0</v>
      </c>
      <c r="M148" s="127">
        <f t="shared" ref="M148:R148" si="47">SUM(M142:M146)</f>
        <v>0</v>
      </c>
      <c r="N148" s="127">
        <f>SUM(N142:N147)</f>
        <v>34.55</v>
      </c>
      <c r="O148" s="127">
        <f t="shared" si="47"/>
        <v>0</v>
      </c>
      <c r="P148" s="127">
        <f t="shared" si="47"/>
        <v>0</v>
      </c>
      <c r="Q148" s="127">
        <f t="shared" si="47"/>
        <v>0</v>
      </c>
      <c r="R148" s="127">
        <f t="shared" si="47"/>
        <v>0</v>
      </c>
      <c r="S148" s="112">
        <f t="shared" ref="S148:S170" si="48">SUM(G148:R148)</f>
        <v>47.92</v>
      </c>
      <c r="T148" s="139"/>
      <c r="U148" s="139"/>
      <c r="V148" s="124"/>
      <c r="W148" s="118"/>
    </row>
    <row r="149" s="86" customFormat="1" ht="42" customHeight="1" spans="1:24">
      <c r="A149" s="118">
        <v>104</v>
      </c>
      <c r="B149" s="144" t="s">
        <v>416</v>
      </c>
      <c r="C149" s="118" t="s">
        <v>417</v>
      </c>
      <c r="D149" s="118" t="s">
        <v>418</v>
      </c>
      <c r="E149" s="119" t="s">
        <v>68</v>
      </c>
      <c r="F149" s="120">
        <v>2</v>
      </c>
      <c r="G149" s="121">
        <v>0</v>
      </c>
      <c r="H149" s="121">
        <v>6.28</v>
      </c>
      <c r="I149" s="121">
        <v>0</v>
      </c>
      <c r="J149" s="121">
        <v>0</v>
      </c>
      <c r="K149" s="121">
        <v>0</v>
      </c>
      <c r="L149" s="121">
        <v>0</v>
      </c>
      <c r="M149" s="121">
        <v>0</v>
      </c>
      <c r="N149" s="121">
        <v>0</v>
      </c>
      <c r="O149" s="121"/>
      <c r="P149" s="121"/>
      <c r="Q149" s="121"/>
      <c r="R149" s="121"/>
      <c r="S149" s="121">
        <f t="shared" si="48"/>
        <v>6.28</v>
      </c>
      <c r="T149" s="125" t="s">
        <v>419</v>
      </c>
      <c r="U149" s="123" t="s">
        <v>70</v>
      </c>
      <c r="V149" s="124" t="s">
        <v>71</v>
      </c>
      <c r="W149" s="118" t="s">
        <v>149</v>
      </c>
    </row>
    <row r="150" s="86" customFormat="1" ht="45" customHeight="1" spans="1:24">
      <c r="A150" s="118">
        <v>105</v>
      </c>
      <c r="B150" s="118" t="s">
        <v>420</v>
      </c>
      <c r="C150" s="118" t="s">
        <v>417</v>
      </c>
      <c r="D150" s="118" t="s">
        <v>418</v>
      </c>
      <c r="E150" s="119" t="s">
        <v>421</v>
      </c>
      <c r="F150" s="120">
        <v>37</v>
      </c>
      <c r="G150" s="121">
        <v>2.2</v>
      </c>
      <c r="H150" s="121">
        <v>1.84</v>
      </c>
      <c r="I150" s="121">
        <v>2.5</v>
      </c>
      <c r="J150" s="121">
        <v>3.2</v>
      </c>
      <c r="K150" s="121">
        <v>2.53</v>
      </c>
      <c r="L150" s="121">
        <v>1.75</v>
      </c>
      <c r="M150" s="121">
        <v>2</v>
      </c>
      <c r="N150" s="121">
        <v>2</v>
      </c>
      <c r="O150" s="121"/>
      <c r="P150" s="121"/>
      <c r="Q150" s="121"/>
      <c r="R150" s="121"/>
      <c r="S150" s="121">
        <f t="shared" si="48"/>
        <v>18.02</v>
      </c>
      <c r="T150" s="125" t="s">
        <v>422</v>
      </c>
      <c r="U150" s="123" t="s">
        <v>423</v>
      </c>
      <c r="V150" s="124" t="s">
        <v>71</v>
      </c>
      <c r="W150" s="118" t="s">
        <v>191</v>
      </c>
    </row>
    <row r="151" s="86" customFormat="1" ht="30" customHeight="1" spans="1:24">
      <c r="A151" s="118">
        <v>106</v>
      </c>
      <c r="B151" s="118" t="s">
        <v>420</v>
      </c>
      <c r="C151" s="118" t="s">
        <v>417</v>
      </c>
      <c r="D151" s="118" t="s">
        <v>418</v>
      </c>
      <c r="E151" s="119" t="s">
        <v>424</v>
      </c>
      <c r="F151" s="120">
        <v>1000</v>
      </c>
      <c r="G151" s="121">
        <v>0</v>
      </c>
      <c r="H151" s="121">
        <v>0</v>
      </c>
      <c r="I151" s="121">
        <v>0</v>
      </c>
      <c r="J151" s="121">
        <v>0</v>
      </c>
      <c r="K151" s="121">
        <v>977.63</v>
      </c>
      <c r="L151" s="121">
        <v>0</v>
      </c>
      <c r="M151" s="121">
        <v>0</v>
      </c>
      <c r="N151" s="121">
        <v>0</v>
      </c>
      <c r="O151" s="121"/>
      <c r="P151" s="121"/>
      <c r="Q151" s="121"/>
      <c r="R151" s="121"/>
      <c r="S151" s="121">
        <f t="shared" si="48"/>
        <v>977.63</v>
      </c>
      <c r="T151" s="125" t="s">
        <v>425</v>
      </c>
      <c r="U151" s="123" t="s">
        <v>426</v>
      </c>
      <c r="V151" s="124" t="s">
        <v>71</v>
      </c>
      <c r="W151" s="118" t="s">
        <v>360</v>
      </c>
    </row>
    <row r="152" s="86" customFormat="1" ht="31" customHeight="1" spans="1:24">
      <c r="A152" s="118">
        <v>107</v>
      </c>
      <c r="B152" s="118" t="s">
        <v>420</v>
      </c>
      <c r="C152" s="118" t="s">
        <v>417</v>
      </c>
      <c r="D152" s="118" t="s">
        <v>418</v>
      </c>
      <c r="E152" s="119" t="s">
        <v>305</v>
      </c>
      <c r="F152" s="120">
        <v>100</v>
      </c>
      <c r="G152" s="121">
        <v>0</v>
      </c>
      <c r="H152" s="121">
        <v>0</v>
      </c>
      <c r="I152" s="121">
        <v>0</v>
      </c>
      <c r="J152" s="121">
        <v>0</v>
      </c>
      <c r="K152" s="121">
        <v>155.42</v>
      </c>
      <c r="L152" s="121">
        <v>0</v>
      </c>
      <c r="M152" s="121">
        <v>0</v>
      </c>
      <c r="N152" s="121">
        <v>0</v>
      </c>
      <c r="O152" s="121"/>
      <c r="P152" s="121"/>
      <c r="Q152" s="121"/>
      <c r="R152" s="121"/>
      <c r="S152" s="121">
        <f t="shared" si="48"/>
        <v>155.42</v>
      </c>
      <c r="T152" s="125" t="s">
        <v>427</v>
      </c>
      <c r="U152" s="123" t="s">
        <v>428</v>
      </c>
      <c r="V152" s="124" t="s">
        <v>71</v>
      </c>
      <c r="W152" s="118" t="s">
        <v>429</v>
      </c>
    </row>
    <row r="153" s="86" customFormat="1" ht="59" customHeight="1" spans="1:24">
      <c r="A153" s="118">
        <v>108</v>
      </c>
      <c r="B153" s="118" t="s">
        <v>420</v>
      </c>
      <c r="C153" s="118" t="s">
        <v>417</v>
      </c>
      <c r="D153" s="118" t="s">
        <v>418</v>
      </c>
      <c r="E153" s="119" t="s">
        <v>86</v>
      </c>
      <c r="F153" s="120">
        <v>1400</v>
      </c>
      <c r="G153" s="121">
        <v>0</v>
      </c>
      <c r="H153" s="121">
        <v>0</v>
      </c>
      <c r="I153" s="121">
        <v>0</v>
      </c>
      <c r="J153" s="121">
        <v>0</v>
      </c>
      <c r="K153" s="121">
        <v>1466.44</v>
      </c>
      <c r="L153" s="121">
        <v>0</v>
      </c>
      <c r="M153" s="121">
        <v>0</v>
      </c>
      <c r="N153" s="121">
        <v>0</v>
      </c>
      <c r="O153" s="121"/>
      <c r="P153" s="121"/>
      <c r="Q153" s="121"/>
      <c r="R153" s="121"/>
      <c r="S153" s="121">
        <f t="shared" si="48"/>
        <v>1466.44</v>
      </c>
      <c r="T153" s="125" t="s">
        <v>430</v>
      </c>
      <c r="U153" s="123" t="s">
        <v>431</v>
      </c>
      <c r="V153" s="124" t="s">
        <v>71</v>
      </c>
      <c r="W153" s="118" t="s">
        <v>88</v>
      </c>
    </row>
    <row r="154" s="86" customFormat="1" ht="60" customHeight="1" spans="1:24">
      <c r="A154" s="118">
        <v>109</v>
      </c>
      <c r="B154" s="118" t="s">
        <v>420</v>
      </c>
      <c r="C154" s="118" t="s">
        <v>417</v>
      </c>
      <c r="D154" s="118" t="s">
        <v>418</v>
      </c>
      <c r="E154" s="119" t="s">
        <v>432</v>
      </c>
      <c r="F154" s="120">
        <v>300</v>
      </c>
      <c r="G154" s="121">
        <v>55.64</v>
      </c>
      <c r="H154" s="121">
        <v>64.14</v>
      </c>
      <c r="I154" s="121">
        <v>82.42</v>
      </c>
      <c r="J154" s="121">
        <f>27+25+50.42+4.5</f>
        <v>106.92</v>
      </c>
      <c r="K154" s="121">
        <v>124.57</v>
      </c>
      <c r="L154" s="121">
        <f>27+34.83+59.43+4.5</f>
        <v>125.76</v>
      </c>
      <c r="M154" s="121">
        <v>140.21</v>
      </c>
      <c r="N154" s="121">
        <f>53.13+37.41+72.4+4.5</f>
        <v>167.44</v>
      </c>
      <c r="O154" s="121"/>
      <c r="P154" s="121"/>
      <c r="Q154" s="121"/>
      <c r="R154" s="121"/>
      <c r="S154" s="121">
        <f t="shared" si="48"/>
        <v>867.1</v>
      </c>
      <c r="T154" s="125" t="s">
        <v>433</v>
      </c>
      <c r="U154" s="123" t="s">
        <v>434</v>
      </c>
      <c r="V154" s="124" t="s">
        <v>71</v>
      </c>
      <c r="W154" s="118" t="s">
        <v>169</v>
      </c>
    </row>
    <row r="155" s="87" customFormat="1" ht="133" customHeight="1" spans="1:24">
      <c r="A155" s="118">
        <v>110</v>
      </c>
      <c r="B155" s="118" t="s">
        <v>420</v>
      </c>
      <c r="C155" s="118" t="s">
        <v>417</v>
      </c>
      <c r="D155" s="118" t="s">
        <v>418</v>
      </c>
      <c r="E155" s="141" t="s">
        <v>435</v>
      </c>
      <c r="F155" s="120">
        <f>6102+6537</f>
        <v>12639</v>
      </c>
      <c r="G155" s="121">
        <v>457.94</v>
      </c>
      <c r="H155" s="121">
        <v>516.22</v>
      </c>
      <c r="I155" s="121">
        <v>516.22</v>
      </c>
      <c r="J155" s="121">
        <v>516.22</v>
      </c>
      <c r="K155" s="121">
        <v>1253.68</v>
      </c>
      <c r="L155" s="121">
        <v>1769.9</v>
      </c>
      <c r="M155" s="121">
        <v>1253.68</v>
      </c>
      <c r="N155" s="121">
        <v>1253.68</v>
      </c>
      <c r="O155" s="121"/>
      <c r="P155" s="121"/>
      <c r="Q155" s="121"/>
      <c r="R155" s="121"/>
      <c r="S155" s="121">
        <f t="shared" si="48"/>
        <v>7537.54</v>
      </c>
      <c r="T155" s="125" t="s">
        <v>436</v>
      </c>
      <c r="U155" s="125" t="s">
        <v>437</v>
      </c>
      <c r="V155" s="124" t="s">
        <v>30</v>
      </c>
      <c r="W155" s="118" t="s">
        <v>438</v>
      </c>
      <c r="X155" s="86"/>
    </row>
    <row r="156" s="84" customFormat="1" ht="46" customHeight="1" spans="1:24">
      <c r="A156" s="126"/>
      <c r="B156" s="126" t="s">
        <v>39</v>
      </c>
      <c r="C156" s="126"/>
      <c r="D156" s="140"/>
      <c r="E156" s="119"/>
      <c r="F156" s="126">
        <f t="shared" ref="F156:L156" si="49">SUM(F149:F155)</f>
        <v>15478</v>
      </c>
      <c r="G156" s="127">
        <f t="shared" si="49"/>
        <v>515.78</v>
      </c>
      <c r="H156" s="127">
        <f t="shared" si="49"/>
        <v>588.48</v>
      </c>
      <c r="I156" s="127">
        <f t="shared" si="49"/>
        <v>601.14</v>
      </c>
      <c r="J156" s="127">
        <f t="shared" si="49"/>
        <v>626.34</v>
      </c>
      <c r="K156" s="127">
        <f t="shared" si="49"/>
        <v>3980.27</v>
      </c>
      <c r="L156" s="127">
        <f t="shared" si="49"/>
        <v>1897.41</v>
      </c>
      <c r="M156" s="127">
        <f t="shared" ref="M156:R156" si="50">SUM(M149:M155)</f>
        <v>1395.89</v>
      </c>
      <c r="N156" s="127">
        <f t="shared" si="50"/>
        <v>1423.12</v>
      </c>
      <c r="O156" s="127">
        <f t="shared" si="50"/>
        <v>0</v>
      </c>
      <c r="P156" s="127">
        <f t="shared" si="50"/>
        <v>0</v>
      </c>
      <c r="Q156" s="127">
        <f t="shared" si="50"/>
        <v>0</v>
      </c>
      <c r="R156" s="127">
        <f t="shared" si="50"/>
        <v>0</v>
      </c>
      <c r="S156" s="112">
        <f t="shared" si="48"/>
        <v>11028.43</v>
      </c>
      <c r="T156" s="139"/>
      <c r="U156" s="139"/>
      <c r="V156" s="124"/>
      <c r="W156" s="118"/>
    </row>
    <row r="157" s="84" customFormat="1" ht="25" customHeight="1" spans="1:24">
      <c r="A157" s="118">
        <v>111</v>
      </c>
      <c r="B157" s="144" t="s">
        <v>439</v>
      </c>
      <c r="C157" s="118" t="s">
        <v>440</v>
      </c>
      <c r="D157" s="118" t="s">
        <v>441</v>
      </c>
      <c r="E157" s="119" t="s">
        <v>314</v>
      </c>
      <c r="F157" s="120">
        <v>0.5</v>
      </c>
      <c r="G157" s="121">
        <v>0</v>
      </c>
      <c r="H157" s="121">
        <v>0</v>
      </c>
      <c r="I157" s="121">
        <v>0</v>
      </c>
      <c r="J157" s="121">
        <v>0</v>
      </c>
      <c r="K157" s="121">
        <v>0</v>
      </c>
      <c r="L157" s="121">
        <v>0</v>
      </c>
      <c r="M157" s="121">
        <v>0</v>
      </c>
      <c r="N157" s="121">
        <v>0</v>
      </c>
      <c r="O157" s="121"/>
      <c r="P157" s="121"/>
      <c r="Q157" s="121"/>
      <c r="R157" s="121"/>
      <c r="S157" s="121">
        <f t="shared" si="48"/>
        <v>0</v>
      </c>
      <c r="T157" s="123"/>
      <c r="U157" s="123" t="s">
        <v>442</v>
      </c>
      <c r="V157" s="124" t="s">
        <v>30</v>
      </c>
      <c r="W157" s="118" t="s">
        <v>50</v>
      </c>
    </row>
    <row r="158" s="84" customFormat="1" ht="25" customHeight="1" spans="1:24">
      <c r="A158" s="118">
        <v>112</v>
      </c>
      <c r="B158" s="118" t="s">
        <v>443</v>
      </c>
      <c r="C158" s="118" t="s">
        <v>440</v>
      </c>
      <c r="D158" s="118" t="s">
        <v>441</v>
      </c>
      <c r="E158" s="119" t="s">
        <v>183</v>
      </c>
      <c r="F158" s="120">
        <v>11.38</v>
      </c>
      <c r="G158" s="121">
        <v>0</v>
      </c>
      <c r="H158" s="121">
        <v>0</v>
      </c>
      <c r="I158" s="121">
        <v>0</v>
      </c>
      <c r="J158" s="121">
        <v>0</v>
      </c>
      <c r="K158" s="121">
        <v>0</v>
      </c>
      <c r="L158" s="121">
        <v>0</v>
      </c>
      <c r="M158" s="121">
        <v>0</v>
      </c>
      <c r="N158" s="121">
        <v>0</v>
      </c>
      <c r="O158" s="121"/>
      <c r="P158" s="121"/>
      <c r="Q158" s="121"/>
      <c r="R158" s="121"/>
      <c r="S158" s="121">
        <f t="shared" si="48"/>
        <v>0</v>
      </c>
      <c r="T158" s="123"/>
      <c r="U158" s="123" t="s">
        <v>45</v>
      </c>
      <c r="V158" s="124" t="s">
        <v>46</v>
      </c>
      <c r="W158" s="118"/>
    </row>
    <row r="159" s="84" customFormat="1" ht="25" customHeight="1" spans="1:24">
      <c r="A159" s="118">
        <v>113</v>
      </c>
      <c r="B159" s="118" t="s">
        <v>443</v>
      </c>
      <c r="C159" s="118" t="s">
        <v>440</v>
      </c>
      <c r="D159" s="118" t="s">
        <v>441</v>
      </c>
      <c r="E159" s="119" t="s">
        <v>185</v>
      </c>
      <c r="F159" s="120">
        <v>6.8</v>
      </c>
      <c r="G159" s="121">
        <v>0</v>
      </c>
      <c r="H159" s="121">
        <v>0</v>
      </c>
      <c r="I159" s="121">
        <v>0</v>
      </c>
      <c r="J159" s="121">
        <v>0</v>
      </c>
      <c r="K159" s="121">
        <v>0</v>
      </c>
      <c r="L159" s="121">
        <v>0</v>
      </c>
      <c r="M159" s="121">
        <v>0</v>
      </c>
      <c r="N159" s="121">
        <v>0</v>
      </c>
      <c r="O159" s="121"/>
      <c r="P159" s="121"/>
      <c r="Q159" s="121"/>
      <c r="R159" s="121"/>
      <c r="S159" s="121">
        <f t="shared" si="48"/>
        <v>0</v>
      </c>
      <c r="T159" s="123"/>
      <c r="U159" s="123" t="s">
        <v>45</v>
      </c>
      <c r="V159" s="124" t="s">
        <v>46</v>
      </c>
      <c r="W159" s="118" t="s">
        <v>186</v>
      </c>
    </row>
    <row r="160" s="84" customFormat="1" ht="24" customHeight="1" spans="1:24">
      <c r="A160" s="118">
        <v>114</v>
      </c>
      <c r="B160" s="118" t="s">
        <v>443</v>
      </c>
      <c r="C160" s="118" t="s">
        <v>444</v>
      </c>
      <c r="D160" s="118" t="s">
        <v>445</v>
      </c>
      <c r="E160" s="119" t="s">
        <v>446</v>
      </c>
      <c r="F160" s="120">
        <v>0.92</v>
      </c>
      <c r="G160" s="121">
        <v>0</v>
      </c>
      <c r="H160" s="121">
        <v>0</v>
      </c>
      <c r="I160" s="121">
        <v>0</v>
      </c>
      <c r="J160" s="121">
        <v>0</v>
      </c>
      <c r="K160" s="121">
        <v>0</v>
      </c>
      <c r="L160" s="121">
        <v>0</v>
      </c>
      <c r="M160" s="121">
        <v>0</v>
      </c>
      <c r="N160" s="121">
        <v>0</v>
      </c>
      <c r="O160" s="121"/>
      <c r="P160" s="121"/>
      <c r="Q160" s="121"/>
      <c r="R160" s="121"/>
      <c r="S160" s="121">
        <f t="shared" si="48"/>
        <v>0</v>
      </c>
      <c r="T160" s="139"/>
      <c r="U160" s="139"/>
      <c r="V160" s="124" t="s">
        <v>30</v>
      </c>
      <c r="W160" s="118" t="s">
        <v>61</v>
      </c>
    </row>
    <row r="161" s="84" customFormat="1" ht="42" customHeight="1" spans="1:23">
      <c r="A161" s="118">
        <v>115</v>
      </c>
      <c r="B161" s="118" t="s">
        <v>443</v>
      </c>
      <c r="C161" s="118" t="s">
        <v>447</v>
      </c>
      <c r="D161" s="118" t="s">
        <v>448</v>
      </c>
      <c r="E161" s="119" t="s">
        <v>179</v>
      </c>
      <c r="F161" s="120">
        <v>3</v>
      </c>
      <c r="G161" s="121">
        <v>0</v>
      </c>
      <c r="H161" s="121">
        <v>2.5</v>
      </c>
      <c r="I161" s="121">
        <v>0</v>
      </c>
      <c r="J161" s="121">
        <v>0</v>
      </c>
      <c r="K161" s="121">
        <v>0</v>
      </c>
      <c r="L161" s="121">
        <v>0</v>
      </c>
      <c r="M161" s="121">
        <v>0</v>
      </c>
      <c r="N161" s="121">
        <v>0</v>
      </c>
      <c r="O161" s="121"/>
      <c r="P161" s="121"/>
      <c r="Q161" s="121"/>
      <c r="R161" s="121"/>
      <c r="S161" s="121">
        <f t="shared" si="48"/>
        <v>2.5</v>
      </c>
      <c r="T161" s="123"/>
      <c r="U161" s="123" t="s">
        <v>70</v>
      </c>
      <c r="V161" s="124" t="s">
        <v>71</v>
      </c>
      <c r="W161" s="118" t="s">
        <v>149</v>
      </c>
    </row>
    <row r="162" s="84" customFormat="1" ht="42" customHeight="1" spans="1:23">
      <c r="A162" s="118">
        <v>116</v>
      </c>
      <c r="B162" s="118" t="s">
        <v>443</v>
      </c>
      <c r="C162" s="118" t="s">
        <v>447</v>
      </c>
      <c r="D162" s="118" t="s">
        <v>448</v>
      </c>
      <c r="E162" s="119" t="s">
        <v>449</v>
      </c>
      <c r="F162" s="120">
        <v>7.2</v>
      </c>
      <c r="G162" s="121">
        <v>1.8</v>
      </c>
      <c r="H162" s="121">
        <v>0</v>
      </c>
      <c r="I162" s="121">
        <v>0</v>
      </c>
      <c r="J162" s="121">
        <v>0</v>
      </c>
      <c r="K162" s="121">
        <v>0</v>
      </c>
      <c r="L162" s="121">
        <v>0</v>
      </c>
      <c r="M162" s="121">
        <v>0</v>
      </c>
      <c r="N162" s="121">
        <v>0</v>
      </c>
      <c r="O162" s="121"/>
      <c r="P162" s="121"/>
      <c r="Q162" s="121"/>
      <c r="R162" s="121"/>
      <c r="S162" s="121">
        <f t="shared" si="48"/>
        <v>1.8</v>
      </c>
      <c r="T162" s="123"/>
      <c r="U162" s="123" t="s">
        <v>450</v>
      </c>
      <c r="V162" s="124" t="s">
        <v>71</v>
      </c>
      <c r="W162" s="118" t="s">
        <v>91</v>
      </c>
    </row>
    <row r="163" s="84" customFormat="1" ht="30" customHeight="1" spans="1:23">
      <c r="A163" s="220"/>
      <c r="B163" s="126" t="s">
        <v>39</v>
      </c>
      <c r="C163" s="126"/>
      <c r="D163" s="140"/>
      <c r="E163" s="138"/>
      <c r="F163" s="126">
        <f t="shared" ref="F163:L163" si="51">SUM(F157:F162)</f>
        <v>29.8</v>
      </c>
      <c r="G163" s="127">
        <f t="shared" si="51"/>
        <v>1.8</v>
      </c>
      <c r="H163" s="127">
        <f t="shared" si="51"/>
        <v>2.5</v>
      </c>
      <c r="I163" s="127">
        <f t="shared" si="51"/>
        <v>0</v>
      </c>
      <c r="J163" s="127">
        <f t="shared" si="51"/>
        <v>0</v>
      </c>
      <c r="K163" s="127">
        <f t="shared" si="51"/>
        <v>0</v>
      </c>
      <c r="L163" s="127">
        <f t="shared" ref="L163:R163" si="52">SUM(L157:L162)</f>
        <v>0</v>
      </c>
      <c r="M163" s="127">
        <f t="shared" si="52"/>
        <v>0</v>
      </c>
      <c r="N163" s="127">
        <f t="shared" si="52"/>
        <v>0</v>
      </c>
      <c r="O163" s="127">
        <f t="shared" si="52"/>
        <v>0</v>
      </c>
      <c r="P163" s="127">
        <f t="shared" si="52"/>
        <v>0</v>
      </c>
      <c r="Q163" s="127">
        <f t="shared" si="52"/>
        <v>0</v>
      </c>
      <c r="R163" s="127">
        <f t="shared" si="52"/>
        <v>0</v>
      </c>
      <c r="S163" s="112">
        <f t="shared" si="48"/>
        <v>4.3</v>
      </c>
      <c r="T163" s="221"/>
      <c r="U163" s="221"/>
      <c r="V163" s="124"/>
      <c r="W163" s="118"/>
    </row>
    <row r="164" s="84" customFormat="1" ht="60" customHeight="1" spans="1:23">
      <c r="A164" s="222">
        <v>117</v>
      </c>
      <c r="B164" s="118" t="s">
        <v>451</v>
      </c>
      <c r="C164" s="118" t="s">
        <v>452</v>
      </c>
      <c r="D164" s="118" t="s">
        <v>64</v>
      </c>
      <c r="E164" s="119" t="s">
        <v>453</v>
      </c>
      <c r="F164" s="120">
        <v>50</v>
      </c>
      <c r="G164" s="121">
        <v>0</v>
      </c>
      <c r="H164" s="121">
        <v>0</v>
      </c>
      <c r="I164" s="121">
        <v>16.99</v>
      </c>
      <c r="J164" s="121">
        <v>0</v>
      </c>
      <c r="K164" s="121">
        <v>0</v>
      </c>
      <c r="L164" s="121">
        <v>13.76</v>
      </c>
      <c r="M164" s="121">
        <v>0</v>
      </c>
      <c r="N164" s="121"/>
      <c r="O164" s="121"/>
      <c r="P164" s="121"/>
      <c r="Q164" s="121"/>
      <c r="R164" s="121"/>
      <c r="S164" s="121">
        <f t="shared" si="48"/>
        <v>30.75</v>
      </c>
      <c r="T164" s="123"/>
      <c r="U164" s="123" t="s">
        <v>454</v>
      </c>
      <c r="V164" s="124" t="s">
        <v>71</v>
      </c>
      <c r="W164" s="118" t="s">
        <v>191</v>
      </c>
    </row>
    <row r="165" s="84" customFormat="1" ht="36" customHeight="1" spans="1:23">
      <c r="A165" s="222"/>
      <c r="B165" s="126" t="s">
        <v>39</v>
      </c>
      <c r="C165" s="220"/>
      <c r="D165" s="223"/>
      <c r="E165" s="138"/>
      <c r="F165" s="126">
        <f t="shared" ref="F165:L165" si="53">SUM(F164)</f>
        <v>50</v>
      </c>
      <c r="G165" s="127">
        <f t="shared" si="53"/>
        <v>0</v>
      </c>
      <c r="H165" s="127">
        <f t="shared" si="53"/>
        <v>0</v>
      </c>
      <c r="I165" s="127">
        <f t="shared" si="53"/>
        <v>16.99</v>
      </c>
      <c r="J165" s="127">
        <f t="shared" si="53"/>
        <v>0</v>
      </c>
      <c r="K165" s="127">
        <f t="shared" si="53"/>
        <v>0</v>
      </c>
      <c r="L165" s="127">
        <f t="shared" ref="L165:R165" si="54">SUM(L164)</f>
        <v>13.76</v>
      </c>
      <c r="M165" s="127">
        <f t="shared" si="54"/>
        <v>0</v>
      </c>
      <c r="N165" s="127">
        <f t="shared" si="54"/>
        <v>0</v>
      </c>
      <c r="O165" s="127">
        <f t="shared" si="54"/>
        <v>0</v>
      </c>
      <c r="P165" s="127">
        <f t="shared" si="54"/>
        <v>0</v>
      </c>
      <c r="Q165" s="127">
        <f t="shared" si="54"/>
        <v>0</v>
      </c>
      <c r="R165" s="127">
        <f t="shared" si="54"/>
        <v>0</v>
      </c>
      <c r="S165" s="112">
        <f t="shared" si="48"/>
        <v>30.75</v>
      </c>
      <c r="T165" s="221"/>
      <c r="U165" s="221"/>
      <c r="V165" s="124"/>
      <c r="W165" s="118"/>
    </row>
    <row r="166" s="84" customFormat="1" ht="60.75" spans="1:23">
      <c r="A166" s="222">
        <v>118</v>
      </c>
      <c r="B166" s="118" t="s">
        <v>455</v>
      </c>
      <c r="C166" s="118" t="s">
        <v>456</v>
      </c>
      <c r="D166" s="118" t="s">
        <v>457</v>
      </c>
      <c r="E166" s="119" t="s">
        <v>458</v>
      </c>
      <c r="F166" s="220"/>
      <c r="G166" s="224"/>
      <c r="H166" s="224"/>
      <c r="I166" s="224"/>
      <c r="J166" s="224"/>
      <c r="K166" s="224"/>
      <c r="L166" s="225"/>
      <c r="M166" s="225"/>
      <c r="N166" s="225"/>
      <c r="O166" s="225"/>
      <c r="P166" s="225"/>
      <c r="Q166" s="225"/>
      <c r="R166" s="225"/>
      <c r="S166" s="121">
        <f t="shared" si="48"/>
        <v>0</v>
      </c>
      <c r="T166" s="123"/>
      <c r="U166" s="123" t="s">
        <v>459</v>
      </c>
      <c r="V166" s="124"/>
      <c r="W166" s="118"/>
    </row>
    <row r="167" s="84" customFormat="1" ht="23.1" customHeight="1" spans="1:23">
      <c r="A167" s="222"/>
      <c r="B167" s="220" t="s">
        <v>39</v>
      </c>
      <c r="C167" s="220"/>
      <c r="D167" s="223"/>
      <c r="E167" s="226"/>
      <c r="F167" s="220"/>
      <c r="G167" s="224"/>
      <c r="H167" s="224"/>
      <c r="I167" s="224"/>
      <c r="J167" s="224"/>
      <c r="K167" s="224"/>
      <c r="L167" s="225"/>
      <c r="M167" s="225"/>
      <c r="N167" s="225"/>
      <c r="O167" s="225"/>
      <c r="P167" s="225"/>
      <c r="Q167" s="225"/>
      <c r="R167" s="225"/>
      <c r="S167" s="121">
        <f t="shared" si="48"/>
        <v>0</v>
      </c>
      <c r="T167" s="221"/>
      <c r="U167" s="221"/>
      <c r="V167" s="124"/>
      <c r="W167" s="118"/>
    </row>
    <row r="168" s="84" customFormat="1" ht="60.75" spans="1:23">
      <c r="A168" s="222">
        <v>119</v>
      </c>
      <c r="B168" s="118" t="s">
        <v>460</v>
      </c>
      <c r="C168" s="118" t="s">
        <v>461</v>
      </c>
      <c r="D168" s="118" t="s">
        <v>462</v>
      </c>
      <c r="E168" s="119" t="s">
        <v>463</v>
      </c>
      <c r="F168" s="220"/>
      <c r="G168" s="224"/>
      <c r="H168" s="224"/>
      <c r="I168" s="224"/>
      <c r="J168" s="224"/>
      <c r="K168" s="224"/>
      <c r="L168" s="225"/>
      <c r="M168" s="225"/>
      <c r="N168" s="225"/>
      <c r="O168" s="225"/>
      <c r="P168" s="225"/>
      <c r="Q168" s="225"/>
      <c r="R168" s="225"/>
      <c r="S168" s="121">
        <f t="shared" si="48"/>
        <v>0</v>
      </c>
      <c r="T168" s="123"/>
      <c r="U168" s="123" t="s">
        <v>459</v>
      </c>
      <c r="V168" s="124"/>
      <c r="W168" s="118"/>
    </row>
    <row r="169" s="84" customFormat="1" ht="23.1" customHeight="1" spans="1:23">
      <c r="A169" s="220"/>
      <c r="B169" s="220" t="s">
        <v>39</v>
      </c>
      <c r="C169" s="220"/>
      <c r="D169" s="223"/>
      <c r="E169" s="226"/>
      <c r="F169" s="220"/>
      <c r="G169" s="224"/>
      <c r="H169" s="224"/>
      <c r="I169" s="224"/>
      <c r="J169" s="224"/>
      <c r="K169" s="224"/>
      <c r="L169" s="225"/>
      <c r="M169" s="225"/>
      <c r="N169" s="225"/>
      <c r="O169" s="227"/>
      <c r="P169" s="227"/>
      <c r="Q169" s="227"/>
      <c r="R169" s="227"/>
      <c r="S169" s="121">
        <f t="shared" si="48"/>
        <v>0</v>
      </c>
      <c r="T169" s="228"/>
      <c r="U169" s="228"/>
      <c r="V169" s="124"/>
      <c r="W169" s="118"/>
    </row>
    <row r="170" ht="23.1" customHeight="1" spans="1:23">
      <c r="A170" s="118"/>
      <c r="B170" s="126" t="s">
        <v>464</v>
      </c>
      <c r="C170" s="126"/>
      <c r="D170" s="140"/>
      <c r="E170" s="229"/>
      <c r="F170" s="126">
        <f t="shared" ref="F170:M170" si="55">F7+F12+F14+F19+F24+F27+F29+F32+F35+F38+F47+F51+F54+F61+F92+F99+F109+F116+F122+F131+F141+F148+F156+F163+F165+F167+F169</f>
        <v>122636.52</v>
      </c>
      <c r="G170" s="127">
        <f t="shared" si="55"/>
        <v>10279.4077666667</v>
      </c>
      <c r="H170" s="127">
        <f t="shared" si="55"/>
        <v>8788.64833333333</v>
      </c>
      <c r="I170" s="127">
        <f t="shared" si="55"/>
        <v>5405.75333333333</v>
      </c>
      <c r="J170" s="127">
        <f t="shared" si="55"/>
        <v>9262.94204569114</v>
      </c>
      <c r="K170" s="127">
        <f t="shared" si="55"/>
        <v>26380.2396209755</v>
      </c>
      <c r="L170" s="127">
        <f t="shared" si="55"/>
        <v>7155.49936519256</v>
      </c>
      <c r="M170" s="127">
        <f t="shared" ref="M170:R170" si="56">M7+M12+M14+M19+M24+M27+M29+M32+M35+M38+M47+M51+M54+M61+M92+M99+M109+M116+M122+M131+M141+M148+M156+M163+M165+M167+M169</f>
        <v>9349.94467465482</v>
      </c>
      <c r="N170" s="127">
        <f t="shared" si="56"/>
        <v>10721.79</v>
      </c>
      <c r="O170" s="127">
        <f t="shared" si="56"/>
        <v>151.788333333333</v>
      </c>
      <c r="P170" s="127">
        <f t="shared" si="56"/>
        <v>3.96</v>
      </c>
      <c r="Q170" s="127">
        <f t="shared" si="56"/>
        <v>2.8</v>
      </c>
      <c r="R170" s="127">
        <f t="shared" si="56"/>
        <v>0</v>
      </c>
      <c r="S170" s="112">
        <f t="shared" si="48"/>
        <v>87502.7734731807</v>
      </c>
      <c r="T170" s="230"/>
      <c r="U170" s="230"/>
      <c r="V170" s="124"/>
      <c r="W170" s="118"/>
    </row>
    <row r="171" ht="104" customHeight="1" spans="1:23">
      <c r="A171" s="231" t="s">
        <v>465</v>
      </c>
      <c r="B171" s="232"/>
      <c r="C171" s="232"/>
      <c r="D171" s="232"/>
      <c r="E171" s="233"/>
      <c r="F171" s="232"/>
      <c r="G171" s="232"/>
      <c r="H171" s="232"/>
      <c r="I171" s="232"/>
      <c r="J171" s="232"/>
      <c r="K171" s="232"/>
      <c r="L171" s="234"/>
      <c r="M171" s="234"/>
      <c r="N171" s="234"/>
      <c r="O171" s="234"/>
      <c r="P171" s="234"/>
      <c r="Q171" s="234"/>
      <c r="R171" s="234"/>
      <c r="S171" s="234"/>
      <c r="T171" s="232"/>
      <c r="U171" s="232"/>
      <c r="V171" s="124"/>
      <c r="W171" s="118"/>
    </row>
    <row r="172" spans="1:23">
      <c r="B172" s="235"/>
      <c r="C172" s="235"/>
      <c r="D172" s="235"/>
      <c r="E172" s="236"/>
    </row>
    <row r="173" spans="1:23">
      <c r="B173" s="235"/>
      <c r="C173" s="235"/>
      <c r="D173" s="235"/>
      <c r="E173" s="236"/>
      <c r="H173" s="97">
        <f>SUM(H7,H12,H14,H19,H24,H27,H29,H32,H35,H38,H47,H51,H54,H61,H92,H99,H109,H116,H122,H131,H141,H148,H156,H163,H165,H167,H169)</f>
        <v>8788.64833333333</v>
      </c>
    </row>
    <row r="174" spans="1:23">
      <c r="B174" s="235"/>
      <c r="C174" s="235"/>
      <c r="D174" s="235"/>
      <c r="E174" s="236"/>
    </row>
    <row r="175" spans="1:23">
      <c r="B175" s="235"/>
      <c r="C175" s="235"/>
      <c r="D175" s="235"/>
      <c r="E175" s="236"/>
    </row>
    <row r="176" spans="1:23">
      <c r="B176" s="235"/>
      <c r="C176" s="235"/>
      <c r="D176" s="235"/>
      <c r="E176" s="236"/>
    </row>
    <row r="177" spans="2:5">
      <c r="B177" s="235"/>
      <c r="C177" s="235"/>
      <c r="D177" s="235"/>
      <c r="E177" s="236"/>
    </row>
  </sheetData>
  <autoFilter xmlns:etc="http://www.wps.cn/officeDocument/2017/etCustomData" ref="A3:W171" etc:filterBottomFollowUsedRange="0">
    <extLst/>
  </autoFilter>
  <mergeCells count="2">
    <mergeCell ref="A1:U1"/>
    <mergeCell ref="A171:U171"/>
  </mergeCells>
  <pageMargins left="0.511811023622047" right="0.236111111111111" top="0.47244094488189" bottom="0.551181102362205" header="0.31496062992126" footer="0.31496062992126"/>
  <pageSetup paperSize="9" scale="33" fitToHeight="0" orientation="landscape" horizontalDpi="300" verticalDpi="3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35"/>
  <sheetViews>
    <sheetView tabSelected="1" zoomScale="80" zoomScaleNormal="80" topLeftCell="D1" workbookViewId="0">
      <pane ySplit="3" topLeftCell="A8" activePane="bottomLeft" state="frozen"/>
      <selection/>
      <selection pane="bottomLeft" activeCell="AA19" sqref="AA19"/>
    </sheetView>
  </sheetViews>
  <sheetFormatPr defaultColWidth="9" defaultRowHeight="14.25"/>
  <cols>
    <col min="1" max="1" width="5.93333333333333" style="6" customWidth="1"/>
    <col min="2" max="2" width="17.775" style="6" customWidth="1"/>
    <col min="3" max="3" width="16.4" style="7" customWidth="1"/>
    <col min="4" max="4" width="11.1083333333333" style="1" customWidth="1"/>
    <col min="5" max="5" width="11.1083333333333" style="8" customWidth="1"/>
    <col min="6" max="6" width="11.1083333333333" style="1" customWidth="1"/>
    <col min="7" max="7" width="11.1083333333333" style="9" customWidth="1"/>
    <col min="8" max="9" width="11.1083333333333" style="8" customWidth="1"/>
    <col min="10" max="10" width="11.1083333333333" style="10" customWidth="1"/>
    <col min="11" max="15" width="11.1083333333333" style="8" customWidth="1"/>
    <col min="16" max="16" width="11.1083333333333" style="10" customWidth="1"/>
    <col min="17" max="25" width="11.1083333333333" style="8" customWidth="1"/>
    <col min="26" max="26" width="11.9416666666667" style="8" customWidth="1"/>
    <col min="27" max="27" width="16.25" style="11" customWidth="1"/>
    <col min="28" max="28" width="16.25" style="12" customWidth="1"/>
    <col min="29" max="29" width="9" style="1"/>
    <col min="30" max="30" width="15.875" style="1"/>
    <col min="31" max="16384" width="9" style="1"/>
  </cols>
  <sheetData>
    <row r="1" s="1" customFormat="1" ht="47.1" customHeight="1" spans="1:30">
      <c r="A1" s="13" t="s">
        <v>466</v>
      </c>
      <c r="B1" s="13"/>
      <c r="C1" s="14"/>
      <c r="D1" s="14"/>
      <c r="E1" s="15"/>
      <c r="F1" s="14"/>
      <c r="G1" s="14"/>
      <c r="H1" s="15"/>
      <c r="I1" s="15"/>
      <c r="J1" s="15"/>
      <c r="K1" s="15"/>
      <c r="L1" s="15"/>
      <c r="M1" s="15"/>
      <c r="N1" s="15"/>
      <c r="O1" s="15"/>
      <c r="P1" s="15"/>
      <c r="Q1" s="15"/>
      <c r="R1" s="15"/>
      <c r="S1" s="15"/>
      <c r="T1" s="15"/>
      <c r="U1" s="15"/>
      <c r="V1" s="15"/>
      <c r="W1" s="15"/>
      <c r="X1" s="15"/>
      <c r="Y1" s="15"/>
      <c r="Z1" s="15"/>
      <c r="AA1" s="15"/>
      <c r="AB1" s="14"/>
    </row>
    <row r="2" s="2" customFormat="1" ht="29.1" customHeight="1" spans="1:30">
      <c r="A2" s="16" t="s">
        <v>2</v>
      </c>
      <c r="B2" s="17" t="s">
        <v>3</v>
      </c>
      <c r="C2" s="17" t="s">
        <v>467</v>
      </c>
      <c r="D2" s="18" t="s">
        <v>468</v>
      </c>
      <c r="E2" s="19"/>
      <c r="F2" s="18"/>
      <c r="G2" s="18"/>
      <c r="H2" s="19"/>
      <c r="I2" s="19"/>
      <c r="J2" s="19"/>
      <c r="K2" s="19"/>
      <c r="L2" s="19"/>
      <c r="M2" s="19"/>
      <c r="N2" s="19"/>
      <c r="O2" s="19"/>
      <c r="P2" s="19"/>
      <c r="Q2" s="19"/>
      <c r="R2" s="19"/>
      <c r="S2" s="19"/>
      <c r="T2" s="19"/>
      <c r="U2" s="19"/>
      <c r="V2" s="19"/>
      <c r="W2" s="19"/>
      <c r="X2" s="19"/>
      <c r="Y2" s="19"/>
      <c r="Z2" s="19"/>
      <c r="AA2" s="20"/>
      <c r="AB2" s="21" t="s">
        <v>469</v>
      </c>
    </row>
    <row r="3" s="2" customFormat="1" ht="29.1" customHeight="1" spans="1:30">
      <c r="A3" s="22"/>
      <c r="B3" s="23"/>
      <c r="C3" s="24"/>
      <c r="D3" s="25" t="s">
        <v>470</v>
      </c>
      <c r="E3" s="26" t="s">
        <v>471</v>
      </c>
      <c r="F3" s="25" t="s">
        <v>472</v>
      </c>
      <c r="G3" s="27" t="s">
        <v>473</v>
      </c>
      <c r="H3" s="28" t="s">
        <v>474</v>
      </c>
      <c r="I3" s="29" t="s">
        <v>475</v>
      </c>
      <c r="J3" s="26" t="s">
        <v>476</v>
      </c>
      <c r="K3" s="26" t="s">
        <v>477</v>
      </c>
      <c r="L3" s="26" t="s">
        <v>478</v>
      </c>
      <c r="M3" s="26" t="s">
        <v>479</v>
      </c>
      <c r="N3" s="26" t="s">
        <v>480</v>
      </c>
      <c r="O3" s="26" t="s">
        <v>481</v>
      </c>
      <c r="P3" s="26" t="s">
        <v>482</v>
      </c>
      <c r="Q3" s="26" t="s">
        <v>483</v>
      </c>
      <c r="R3" s="26" t="s">
        <v>484</v>
      </c>
      <c r="S3" s="26" t="s">
        <v>15</v>
      </c>
      <c r="T3" s="26" t="s">
        <v>485</v>
      </c>
      <c r="U3" s="26" t="s">
        <v>16</v>
      </c>
      <c r="V3" s="26" t="s">
        <v>486</v>
      </c>
      <c r="W3" s="26" t="s">
        <v>17</v>
      </c>
      <c r="X3" s="26" t="s">
        <v>487</v>
      </c>
      <c r="Y3" s="26" t="s">
        <v>18</v>
      </c>
      <c r="Z3" s="26" t="s">
        <v>488</v>
      </c>
      <c r="AA3" s="29" t="s">
        <v>20</v>
      </c>
      <c r="AB3" s="30"/>
    </row>
    <row r="4" s="2" customFormat="1" ht="29.1" customHeight="1" spans="1:30">
      <c r="A4" s="31">
        <v>1</v>
      </c>
      <c r="B4" s="31" t="s">
        <v>489</v>
      </c>
      <c r="C4" s="32">
        <v>151</v>
      </c>
      <c r="D4" s="33">
        <v>49</v>
      </c>
      <c r="E4" s="34">
        <v>98</v>
      </c>
      <c r="F4" s="33">
        <v>0</v>
      </c>
      <c r="G4" s="33">
        <v>0</v>
      </c>
      <c r="H4" s="34">
        <v>0</v>
      </c>
      <c r="I4" s="34">
        <v>0</v>
      </c>
      <c r="J4" s="34">
        <v>0</v>
      </c>
      <c r="K4" s="34">
        <v>0</v>
      </c>
      <c r="L4" s="34">
        <v>0</v>
      </c>
      <c r="M4" s="34">
        <v>0</v>
      </c>
      <c r="N4" s="34">
        <v>0</v>
      </c>
      <c r="O4" s="34">
        <v>0</v>
      </c>
      <c r="P4" s="34">
        <v>75</v>
      </c>
      <c r="Q4" s="34">
        <v>0</v>
      </c>
      <c r="R4" s="34">
        <v>0</v>
      </c>
      <c r="S4" s="34">
        <v>102</v>
      </c>
      <c r="T4" s="34">
        <v>0</v>
      </c>
      <c r="U4" s="34"/>
      <c r="V4" s="34">
        <v>0</v>
      </c>
      <c r="W4" s="34"/>
      <c r="X4" s="34">
        <v>27</v>
      </c>
      <c r="Y4" s="34"/>
      <c r="Z4" s="34">
        <v>0</v>
      </c>
      <c r="AA4" s="35">
        <f>E4+G4+I4+K4+M4+O4+Q4+S4</f>
        <v>200</v>
      </c>
      <c r="AB4" s="36"/>
      <c r="AD4" s="37"/>
    </row>
    <row r="5" s="3" customFormat="1" ht="25" customHeight="1" spans="1:30">
      <c r="A5" s="38">
        <v>2</v>
      </c>
      <c r="B5" s="38" t="s">
        <v>490</v>
      </c>
      <c r="C5" s="39">
        <v>2300</v>
      </c>
      <c r="D5" s="40">
        <v>125</v>
      </c>
      <c r="E5" s="41">
        <v>152.6</v>
      </c>
      <c r="F5" s="40">
        <v>125</v>
      </c>
      <c r="G5" s="40">
        <v>125</v>
      </c>
      <c r="H5" s="41">
        <v>125</v>
      </c>
      <c r="I5" s="41">
        <v>125</v>
      </c>
      <c r="J5" s="41">
        <v>125</v>
      </c>
      <c r="K5" s="41">
        <v>125.1</v>
      </c>
      <c r="L5" s="41">
        <v>125</v>
      </c>
      <c r="M5" s="41">
        <v>125</v>
      </c>
      <c r="N5" s="41">
        <v>125</v>
      </c>
      <c r="O5" s="41">
        <v>125</v>
      </c>
      <c r="P5" s="41">
        <v>125</v>
      </c>
      <c r="Q5" s="41">
        <v>227.9</v>
      </c>
      <c r="R5" s="41">
        <v>125</v>
      </c>
      <c r="S5" s="41">
        <v>125</v>
      </c>
      <c r="T5" s="41">
        <v>125</v>
      </c>
      <c r="U5" s="41">
        <v>125</v>
      </c>
      <c r="V5" s="41">
        <v>125</v>
      </c>
      <c r="W5" s="41"/>
      <c r="X5" s="41">
        <v>125</v>
      </c>
      <c r="Y5" s="41"/>
      <c r="Z5" s="41">
        <v>925</v>
      </c>
      <c r="AA5" s="42">
        <f>E5+G5+I5+K5+M5+O5+Q5+S5+U5</f>
        <v>1255.6</v>
      </c>
      <c r="AB5" s="43"/>
      <c r="AD5" s="44"/>
    </row>
    <row r="6" s="1" customFormat="1" ht="25" customHeight="1" spans="1:30">
      <c r="A6" s="31">
        <v>3</v>
      </c>
      <c r="B6" s="31" t="s">
        <v>491</v>
      </c>
      <c r="C6" s="45">
        <v>50</v>
      </c>
      <c r="D6" s="33">
        <v>7</v>
      </c>
      <c r="E6" s="34">
        <v>19</v>
      </c>
      <c r="F6" s="33">
        <v>0</v>
      </c>
      <c r="G6" s="33">
        <v>4</v>
      </c>
      <c r="H6" s="34">
        <v>0</v>
      </c>
      <c r="I6" s="34">
        <v>0</v>
      </c>
      <c r="J6" s="34">
        <v>8</v>
      </c>
      <c r="K6" s="34">
        <v>0</v>
      </c>
      <c r="L6" s="34">
        <v>0</v>
      </c>
      <c r="M6" s="34">
        <v>0</v>
      </c>
      <c r="N6" s="34">
        <v>15</v>
      </c>
      <c r="O6" s="34">
        <v>0</v>
      </c>
      <c r="P6" s="34">
        <v>0</v>
      </c>
      <c r="Q6" s="34">
        <v>33.33</v>
      </c>
      <c r="R6" s="34">
        <v>0</v>
      </c>
      <c r="S6" s="34">
        <v>0</v>
      </c>
      <c r="T6" s="34">
        <v>10</v>
      </c>
      <c r="U6" s="34"/>
      <c r="V6" s="34">
        <v>0</v>
      </c>
      <c r="W6" s="34"/>
      <c r="X6" s="34">
        <v>0</v>
      </c>
      <c r="Y6" s="34"/>
      <c r="Z6" s="34">
        <v>10</v>
      </c>
      <c r="AA6" s="35">
        <f>E6+G6+I6+K6+M6+O6+Q6+S6</f>
        <v>56.33</v>
      </c>
      <c r="AB6" s="46"/>
      <c r="AD6" s="37"/>
    </row>
    <row r="7" s="1" customFormat="1" ht="25" customHeight="1" spans="1:30">
      <c r="A7" s="31">
        <v>4</v>
      </c>
      <c r="B7" s="31" t="s">
        <v>492</v>
      </c>
      <c r="C7" s="45">
        <v>2350</v>
      </c>
      <c r="D7" s="33">
        <v>0</v>
      </c>
      <c r="E7" s="34">
        <v>781.29</v>
      </c>
      <c r="F7" s="33">
        <v>0</v>
      </c>
      <c r="G7" s="33">
        <v>17.3</v>
      </c>
      <c r="H7" s="34">
        <v>100</v>
      </c>
      <c r="I7" s="34">
        <v>0</v>
      </c>
      <c r="J7" s="34">
        <v>0</v>
      </c>
      <c r="K7" s="34">
        <v>91</v>
      </c>
      <c r="L7" s="34">
        <v>0</v>
      </c>
      <c r="M7" s="34">
        <v>102</v>
      </c>
      <c r="N7" s="34">
        <v>100</v>
      </c>
      <c r="O7" s="34">
        <v>0</v>
      </c>
      <c r="P7" s="34">
        <v>0</v>
      </c>
      <c r="Q7" s="34">
        <v>0</v>
      </c>
      <c r="R7" s="34">
        <v>0</v>
      </c>
      <c r="S7" s="34">
        <v>0</v>
      </c>
      <c r="T7" s="34">
        <v>150</v>
      </c>
      <c r="U7" s="34"/>
      <c r="V7" s="34">
        <v>0</v>
      </c>
      <c r="W7" s="34"/>
      <c r="X7" s="34">
        <v>0</v>
      </c>
      <c r="Y7" s="34"/>
      <c r="Z7" s="34">
        <v>2000</v>
      </c>
      <c r="AA7" s="35">
        <f>E7+G7+I7+K7+M7+O7+Q7+S7</f>
        <v>991.59</v>
      </c>
      <c r="AB7" s="47"/>
      <c r="AD7" s="37"/>
    </row>
    <row r="8" s="1" customFormat="1" ht="49" customHeight="1" spans="1:30">
      <c r="A8" s="31">
        <v>5</v>
      </c>
      <c r="B8" s="31" t="s">
        <v>493</v>
      </c>
      <c r="C8" s="45">
        <v>24400</v>
      </c>
      <c r="D8" s="33">
        <v>500</v>
      </c>
      <c r="E8" s="34">
        <v>480.54</v>
      </c>
      <c r="F8" s="33">
        <v>500</v>
      </c>
      <c r="G8" s="33">
        <v>684.07</v>
      </c>
      <c r="H8" s="34">
        <v>500</v>
      </c>
      <c r="I8" s="34">
        <v>852.27</v>
      </c>
      <c r="J8" s="34">
        <v>500</v>
      </c>
      <c r="K8" s="34">
        <v>3513.35</v>
      </c>
      <c r="L8" s="34">
        <v>18900</v>
      </c>
      <c r="M8" s="48">
        <v>19713.55</v>
      </c>
      <c r="N8" s="34">
        <v>500</v>
      </c>
      <c r="O8" s="34">
        <v>729.02</v>
      </c>
      <c r="P8" s="34">
        <v>500</v>
      </c>
      <c r="Q8" s="34">
        <v>751.22</v>
      </c>
      <c r="R8" s="34">
        <v>500</v>
      </c>
      <c r="S8" s="34">
        <v>824.86</v>
      </c>
      <c r="T8" s="34">
        <v>500</v>
      </c>
      <c r="U8" s="34"/>
      <c r="V8" s="34">
        <v>500</v>
      </c>
      <c r="W8" s="34"/>
      <c r="X8" s="34">
        <v>500</v>
      </c>
      <c r="Y8" s="34"/>
      <c r="Z8" s="34">
        <v>500</v>
      </c>
      <c r="AA8" s="35">
        <f t="shared" ref="AA8:AA29" si="0">E8+G8+I8+K8+M8+O8+Q8+S8</f>
        <v>27548.88</v>
      </c>
      <c r="AB8" s="47"/>
      <c r="AC8" s="49"/>
      <c r="AD8" s="37"/>
    </row>
    <row r="9" s="3" customFormat="1" ht="25" customHeight="1" spans="1:30">
      <c r="A9" s="38">
        <v>6</v>
      </c>
      <c r="B9" s="38" t="s">
        <v>494</v>
      </c>
      <c r="C9" s="39">
        <v>5200</v>
      </c>
      <c r="D9" s="40">
        <v>0</v>
      </c>
      <c r="E9" s="41">
        <v>0</v>
      </c>
      <c r="F9" s="40">
        <v>0</v>
      </c>
      <c r="G9" s="40">
        <v>0</v>
      </c>
      <c r="H9" s="41">
        <v>0</v>
      </c>
      <c r="I9" s="41">
        <v>0</v>
      </c>
      <c r="J9" s="41">
        <v>0</v>
      </c>
      <c r="K9" s="41">
        <v>0</v>
      </c>
      <c r="L9" s="41">
        <v>0</v>
      </c>
      <c r="M9" s="41">
        <v>0</v>
      </c>
      <c r="N9" s="41">
        <v>0</v>
      </c>
      <c r="O9" s="41">
        <v>343</v>
      </c>
      <c r="P9" s="41">
        <v>200</v>
      </c>
      <c r="Q9" s="41">
        <v>165</v>
      </c>
      <c r="R9" s="41">
        <v>0</v>
      </c>
      <c r="S9" s="41">
        <v>0</v>
      </c>
      <c r="T9" s="41">
        <v>0</v>
      </c>
      <c r="U9" s="41">
        <v>0</v>
      </c>
      <c r="V9" s="41">
        <v>0</v>
      </c>
      <c r="W9" s="41"/>
      <c r="X9" s="41">
        <v>0</v>
      </c>
      <c r="Y9" s="41"/>
      <c r="Z9" s="41">
        <v>5000</v>
      </c>
      <c r="AA9" s="42">
        <f>E9+G9+I9+K9+M9+O9+Q9+S9+U9</f>
        <v>508</v>
      </c>
      <c r="AB9" s="50"/>
      <c r="AD9" s="44"/>
    </row>
    <row r="10" s="3" customFormat="1" ht="25" customHeight="1" spans="1:30">
      <c r="A10" s="38">
        <v>7</v>
      </c>
      <c r="B10" s="38" t="s">
        <v>495</v>
      </c>
      <c r="C10" s="39">
        <v>1500</v>
      </c>
      <c r="D10" s="40">
        <v>0</v>
      </c>
      <c r="E10" s="41">
        <v>0</v>
      </c>
      <c r="F10" s="40">
        <v>0</v>
      </c>
      <c r="G10" s="40">
        <v>0</v>
      </c>
      <c r="H10" s="41">
        <v>0</v>
      </c>
      <c r="I10" s="41">
        <v>0</v>
      </c>
      <c r="J10" s="41">
        <v>0</v>
      </c>
      <c r="K10" s="41">
        <v>1222.66</v>
      </c>
      <c r="L10" s="41">
        <v>0</v>
      </c>
      <c r="M10" s="41">
        <v>0</v>
      </c>
      <c r="N10" s="41">
        <v>500</v>
      </c>
      <c r="O10" s="41">
        <v>0</v>
      </c>
      <c r="P10" s="41">
        <v>0</v>
      </c>
      <c r="Q10" s="41">
        <v>0</v>
      </c>
      <c r="R10" s="41">
        <v>0</v>
      </c>
      <c r="S10" s="41">
        <v>0</v>
      </c>
      <c r="T10" s="41">
        <v>0</v>
      </c>
      <c r="U10" s="41">
        <v>0</v>
      </c>
      <c r="V10" s="41">
        <v>0</v>
      </c>
      <c r="W10" s="41"/>
      <c r="X10" s="41">
        <v>0</v>
      </c>
      <c r="Y10" s="41"/>
      <c r="Z10" s="41">
        <v>1000</v>
      </c>
      <c r="AA10" s="42">
        <f>E10+G10+I10+K10+M10+O10+Q10+S10+U10</f>
        <v>1222.66</v>
      </c>
      <c r="AB10" s="50"/>
      <c r="AD10" s="44"/>
    </row>
    <row r="11" s="1" customFormat="1" ht="25" customHeight="1" spans="1:30">
      <c r="A11" s="31">
        <v>8</v>
      </c>
      <c r="B11" s="31" t="s">
        <v>496</v>
      </c>
      <c r="C11" s="45">
        <v>920</v>
      </c>
      <c r="D11" s="33">
        <v>70</v>
      </c>
      <c r="E11" s="34">
        <v>117.9</v>
      </c>
      <c r="F11" s="33">
        <v>70</v>
      </c>
      <c r="G11" s="33">
        <v>108.55</v>
      </c>
      <c r="H11" s="34">
        <v>70</v>
      </c>
      <c r="I11" s="34">
        <v>100.65</v>
      </c>
      <c r="J11" s="34">
        <v>75</v>
      </c>
      <c r="K11" s="34">
        <v>106.06</v>
      </c>
      <c r="L11" s="34">
        <v>80</v>
      </c>
      <c r="M11" s="34">
        <v>92.45</v>
      </c>
      <c r="N11" s="34">
        <v>80</v>
      </c>
      <c r="O11" s="34">
        <f>计划分解表!L32</f>
        <v>78.87</v>
      </c>
      <c r="P11" s="34">
        <v>85</v>
      </c>
      <c r="Q11" s="34">
        <f>计划分解表!M32</f>
        <v>93.5</v>
      </c>
      <c r="R11" s="34">
        <v>90</v>
      </c>
      <c r="S11" s="34">
        <v>92.41</v>
      </c>
      <c r="T11" s="34">
        <v>80</v>
      </c>
      <c r="U11" s="34"/>
      <c r="V11" s="34">
        <v>80</v>
      </c>
      <c r="W11" s="34"/>
      <c r="X11" s="34">
        <v>70</v>
      </c>
      <c r="Y11" s="34"/>
      <c r="Z11" s="34">
        <v>70</v>
      </c>
      <c r="AA11" s="35">
        <f t="shared" si="0"/>
        <v>790.39</v>
      </c>
      <c r="AB11" s="46"/>
      <c r="AC11" s="51"/>
      <c r="AD11" s="37"/>
    </row>
    <row r="12" s="3" customFormat="1" ht="25" customHeight="1" spans="1:30">
      <c r="A12" s="38">
        <v>9</v>
      </c>
      <c r="B12" s="38" t="s">
        <v>497</v>
      </c>
      <c r="C12" s="39">
        <v>120</v>
      </c>
      <c r="D12" s="40">
        <v>0</v>
      </c>
      <c r="E12" s="41">
        <v>0</v>
      </c>
      <c r="F12" s="40">
        <v>0</v>
      </c>
      <c r="G12" s="40">
        <v>85.4</v>
      </c>
      <c r="H12" s="41">
        <v>0</v>
      </c>
      <c r="I12" s="41">
        <v>110</v>
      </c>
      <c r="J12" s="41">
        <v>0</v>
      </c>
      <c r="K12" s="41">
        <v>0</v>
      </c>
      <c r="L12" s="41">
        <v>0</v>
      </c>
      <c r="M12" s="41">
        <v>0</v>
      </c>
      <c r="N12" s="41">
        <v>0</v>
      </c>
      <c r="O12" s="41">
        <v>0</v>
      </c>
      <c r="P12" s="41">
        <v>0</v>
      </c>
      <c r="Q12" s="41">
        <v>0</v>
      </c>
      <c r="R12" s="41">
        <v>0</v>
      </c>
      <c r="S12" s="41">
        <v>0</v>
      </c>
      <c r="T12" s="41">
        <v>0</v>
      </c>
      <c r="U12" s="41">
        <v>0</v>
      </c>
      <c r="V12" s="41">
        <v>20</v>
      </c>
      <c r="W12" s="41"/>
      <c r="X12" s="41">
        <v>100</v>
      </c>
      <c r="Y12" s="41"/>
      <c r="Z12" s="41">
        <v>0</v>
      </c>
      <c r="AA12" s="42">
        <f>E12+G12+I12+K12+M12+O12+Q12+S12+U12</f>
        <v>195.4</v>
      </c>
      <c r="AB12" s="43"/>
      <c r="AC12" s="52"/>
      <c r="AD12" s="44"/>
    </row>
    <row r="13" s="3" customFormat="1" ht="25" customHeight="1" spans="1:30">
      <c r="A13" s="38">
        <v>10</v>
      </c>
      <c r="B13" s="38" t="s">
        <v>498</v>
      </c>
      <c r="C13" s="39">
        <v>25000</v>
      </c>
      <c r="D13" s="40">
        <v>2000</v>
      </c>
      <c r="E13" s="41">
        <v>3681</v>
      </c>
      <c r="F13" s="40">
        <v>1000</v>
      </c>
      <c r="G13" s="40">
        <v>3648</v>
      </c>
      <c r="H13" s="41">
        <v>1000</v>
      </c>
      <c r="I13" s="41">
        <v>620.46</v>
      </c>
      <c r="J13" s="41">
        <v>3000</v>
      </c>
      <c r="K13" s="41">
        <v>145.58</v>
      </c>
      <c r="L13" s="41">
        <v>1000</v>
      </c>
      <c r="M13" s="41">
        <v>162.07</v>
      </c>
      <c r="N13" s="41">
        <v>1000</v>
      </c>
      <c r="O13" s="41">
        <v>0</v>
      </c>
      <c r="P13" s="41">
        <v>2000</v>
      </c>
      <c r="Q13" s="41">
        <f>计划分解表!M38</f>
        <v>3570.9</v>
      </c>
      <c r="R13" s="41">
        <v>2000</v>
      </c>
      <c r="S13" s="41">
        <v>4334.88</v>
      </c>
      <c r="T13" s="41">
        <v>2000</v>
      </c>
      <c r="U13" s="41">
        <v>0</v>
      </c>
      <c r="V13" s="41">
        <v>3000</v>
      </c>
      <c r="W13" s="41"/>
      <c r="X13" s="41">
        <v>3000</v>
      </c>
      <c r="Y13" s="41"/>
      <c r="Z13" s="41">
        <v>4000</v>
      </c>
      <c r="AA13" s="42">
        <f>E13+G13+I13+K13+M13+O13+Q13+S13+U13</f>
        <v>16162.89</v>
      </c>
      <c r="AB13" s="50"/>
      <c r="AC13" s="52"/>
      <c r="AD13" s="44"/>
    </row>
    <row r="14" s="1" customFormat="1" ht="25" customHeight="1" spans="1:30">
      <c r="A14" s="31">
        <v>11</v>
      </c>
      <c r="B14" s="31" t="s">
        <v>154</v>
      </c>
      <c r="C14" s="45">
        <v>949.7</v>
      </c>
      <c r="D14" s="33">
        <v>2.7</v>
      </c>
      <c r="E14" s="34">
        <v>115.61</v>
      </c>
      <c r="F14" s="33">
        <v>0</v>
      </c>
      <c r="G14" s="33">
        <v>1.04</v>
      </c>
      <c r="H14" s="34">
        <v>81</v>
      </c>
      <c r="I14" s="34">
        <v>0</v>
      </c>
      <c r="J14" s="34">
        <v>0</v>
      </c>
      <c r="K14" s="34">
        <v>50.72</v>
      </c>
      <c r="L14" s="34">
        <v>0</v>
      </c>
      <c r="M14" s="34">
        <v>0</v>
      </c>
      <c r="N14" s="34">
        <v>150</v>
      </c>
      <c r="O14" s="34">
        <f>计划分解表!L47</f>
        <v>99.57</v>
      </c>
      <c r="P14" s="34">
        <v>0</v>
      </c>
      <c r="Q14" s="34">
        <f>计划分解表!M47</f>
        <v>377.6</v>
      </c>
      <c r="R14" s="34">
        <v>0</v>
      </c>
      <c r="S14" s="34">
        <v>340.46</v>
      </c>
      <c r="T14" s="34">
        <v>200</v>
      </c>
      <c r="U14" s="34"/>
      <c r="V14" s="34">
        <v>50</v>
      </c>
      <c r="W14" s="34"/>
      <c r="X14" s="34">
        <v>50</v>
      </c>
      <c r="Y14" s="34"/>
      <c r="Z14" s="34">
        <v>416</v>
      </c>
      <c r="AA14" s="35">
        <f t="shared" si="0"/>
        <v>985</v>
      </c>
      <c r="AB14" s="47"/>
      <c r="AC14" s="51"/>
      <c r="AD14" s="37"/>
    </row>
    <row r="15" s="1" customFormat="1" ht="25" customHeight="1" spans="1:30">
      <c r="A15" s="31">
        <v>12</v>
      </c>
      <c r="B15" s="31" t="s">
        <v>499</v>
      </c>
      <c r="C15" s="45">
        <v>8000</v>
      </c>
      <c r="D15" s="33">
        <v>545</v>
      </c>
      <c r="E15" s="34">
        <v>1110.3</v>
      </c>
      <c r="F15" s="33">
        <v>467</v>
      </c>
      <c r="G15" s="33">
        <v>1171.12</v>
      </c>
      <c r="H15" s="34">
        <v>524</v>
      </c>
      <c r="I15" s="34">
        <v>1082.32</v>
      </c>
      <c r="J15" s="34">
        <v>622</v>
      </c>
      <c r="K15" s="34">
        <f>计划分解表!J51</f>
        <v>1038.37871235781</v>
      </c>
      <c r="L15" s="34">
        <v>674</v>
      </c>
      <c r="M15" s="34">
        <f>计划分解表!K51</f>
        <v>939.096287642193</v>
      </c>
      <c r="N15" s="34">
        <f>计划分解表!L51</f>
        <v>991.889365192559</v>
      </c>
      <c r="O15" s="34">
        <v>991.89</v>
      </c>
      <c r="P15" s="34">
        <v>519</v>
      </c>
      <c r="Q15" s="34">
        <f>计划分解表!M51</f>
        <v>583.319674654816</v>
      </c>
      <c r="R15" s="34">
        <v>725</v>
      </c>
      <c r="S15" s="34">
        <v>761.65</v>
      </c>
      <c r="T15" s="34">
        <v>833</v>
      </c>
      <c r="U15" s="34"/>
      <c r="V15" s="34">
        <v>931</v>
      </c>
      <c r="W15" s="34"/>
      <c r="X15" s="34">
        <v>854</v>
      </c>
      <c r="Y15" s="34"/>
      <c r="Z15" s="34">
        <v>808</v>
      </c>
      <c r="AA15" s="35">
        <f t="shared" si="0"/>
        <v>7678.07467465482</v>
      </c>
      <c r="AB15" s="47"/>
      <c r="AC15" s="51"/>
      <c r="AD15" s="37"/>
    </row>
    <row r="16" s="1" customFormat="1" ht="25" customHeight="1" spans="1:30">
      <c r="A16" s="31">
        <v>13</v>
      </c>
      <c r="B16" s="31" t="s">
        <v>174</v>
      </c>
      <c r="C16" s="45">
        <v>400</v>
      </c>
      <c r="D16" s="33">
        <v>0</v>
      </c>
      <c r="E16" s="34">
        <v>122.28</v>
      </c>
      <c r="F16" s="33">
        <v>0</v>
      </c>
      <c r="G16" s="33">
        <v>3.5</v>
      </c>
      <c r="H16" s="34">
        <v>0</v>
      </c>
      <c r="I16" s="34">
        <v>0</v>
      </c>
      <c r="J16" s="34">
        <v>0</v>
      </c>
      <c r="K16" s="34">
        <v>0</v>
      </c>
      <c r="L16" s="34">
        <v>0</v>
      </c>
      <c r="M16" s="34">
        <v>0</v>
      </c>
      <c r="N16" s="34">
        <v>0</v>
      </c>
      <c r="O16" s="34">
        <v>0</v>
      </c>
      <c r="P16" s="34">
        <v>0</v>
      </c>
      <c r="Q16" s="34">
        <f>计划分解表!M54</f>
        <v>435.46</v>
      </c>
      <c r="R16" s="34">
        <v>100</v>
      </c>
      <c r="S16" s="34">
        <v>206</v>
      </c>
      <c r="T16" s="34">
        <v>100</v>
      </c>
      <c r="U16" s="34"/>
      <c r="V16" s="34">
        <v>100</v>
      </c>
      <c r="W16" s="34"/>
      <c r="X16" s="34">
        <v>100</v>
      </c>
      <c r="Y16" s="34"/>
      <c r="Z16" s="34">
        <v>0</v>
      </c>
      <c r="AA16" s="35">
        <f t="shared" si="0"/>
        <v>767.24</v>
      </c>
      <c r="AB16" s="47"/>
      <c r="AC16" s="51"/>
      <c r="AD16" s="37"/>
    </row>
    <row r="17" s="3" customFormat="1" ht="25" customHeight="1" spans="1:30">
      <c r="A17" s="38">
        <v>14</v>
      </c>
      <c r="B17" s="38" t="s">
        <v>192</v>
      </c>
      <c r="C17" s="39">
        <v>69.49</v>
      </c>
      <c r="D17" s="53">
        <v>0.1658</v>
      </c>
      <c r="E17" s="54">
        <v>1</v>
      </c>
      <c r="F17" s="53">
        <v>0.5658</v>
      </c>
      <c r="G17" s="53">
        <v>81</v>
      </c>
      <c r="H17" s="54">
        <v>5.7658</v>
      </c>
      <c r="I17" s="54">
        <v>0</v>
      </c>
      <c r="J17" s="54">
        <v>1.6658</v>
      </c>
      <c r="K17" s="54">
        <v>0</v>
      </c>
      <c r="L17" s="41">
        <v>0.1658</v>
      </c>
      <c r="M17" s="54">
        <v>0</v>
      </c>
      <c r="N17" s="54">
        <v>0.1658</v>
      </c>
      <c r="O17" s="54">
        <v>0</v>
      </c>
      <c r="P17" s="54">
        <v>0.1658</v>
      </c>
      <c r="Q17" s="54">
        <f>计划分解表!M61</f>
        <v>0</v>
      </c>
      <c r="R17" s="54">
        <v>0.1658</v>
      </c>
      <c r="S17" s="54">
        <v>1.5</v>
      </c>
      <c r="T17" s="54">
        <v>0.1658</v>
      </c>
      <c r="U17" s="54">
        <v>5.6</v>
      </c>
      <c r="V17" s="54">
        <v>0.1658</v>
      </c>
      <c r="W17" s="54"/>
      <c r="X17" s="54">
        <v>0.1658</v>
      </c>
      <c r="Y17" s="54"/>
      <c r="Z17" s="54">
        <v>60.1658</v>
      </c>
      <c r="AA17" s="42">
        <f>E17+G17+I17+K17+M17+O17+Q17+S17+U17</f>
        <v>89.1</v>
      </c>
      <c r="AB17" s="50"/>
      <c r="AC17" s="52"/>
      <c r="AD17" s="44"/>
    </row>
    <row r="18" s="1" customFormat="1" ht="25" customHeight="1" spans="1:30">
      <c r="A18" s="31">
        <v>15</v>
      </c>
      <c r="B18" s="31" t="s">
        <v>236</v>
      </c>
      <c r="C18" s="45">
        <v>9053.5</v>
      </c>
      <c r="D18" s="33">
        <v>265</v>
      </c>
      <c r="E18" s="34">
        <v>1810.19</v>
      </c>
      <c r="F18" s="33">
        <v>375</v>
      </c>
      <c r="G18" s="33">
        <v>193.99</v>
      </c>
      <c r="H18" s="34">
        <v>1990</v>
      </c>
      <c r="I18" s="34">
        <v>217.19</v>
      </c>
      <c r="J18" s="34">
        <v>185</v>
      </c>
      <c r="K18" s="34">
        <v>250.56</v>
      </c>
      <c r="L18" s="34">
        <v>265</v>
      </c>
      <c r="M18" s="34">
        <v>185.53</v>
      </c>
      <c r="N18" s="34">
        <v>790</v>
      </c>
      <c r="O18" s="34">
        <v>1575.09</v>
      </c>
      <c r="P18" s="34">
        <v>1385</v>
      </c>
      <c r="Q18" s="34">
        <f>计划分解表!M92</f>
        <v>296.175</v>
      </c>
      <c r="R18" s="34">
        <v>265</v>
      </c>
      <c r="S18" s="34">
        <v>773.31</v>
      </c>
      <c r="T18" s="34">
        <v>820</v>
      </c>
      <c r="U18" s="34"/>
      <c r="V18" s="34">
        <v>765</v>
      </c>
      <c r="W18" s="34"/>
      <c r="X18" s="34">
        <v>265</v>
      </c>
      <c r="Y18" s="34"/>
      <c r="Z18" s="34">
        <v>1683.5</v>
      </c>
      <c r="AA18" s="35">
        <f t="shared" si="0"/>
        <v>5302.035</v>
      </c>
      <c r="AB18" s="47"/>
      <c r="AC18" s="51"/>
      <c r="AD18" s="37"/>
    </row>
    <row r="19" s="4" customFormat="1" ht="25" customHeight="1" spans="1:30">
      <c r="A19" s="55">
        <v>16</v>
      </c>
      <c r="B19" s="55" t="s">
        <v>291</v>
      </c>
      <c r="C19" s="56">
        <v>169.63</v>
      </c>
      <c r="D19" s="57">
        <v>19.78</v>
      </c>
      <c r="E19" s="58">
        <v>15.98</v>
      </c>
      <c r="F19" s="57">
        <v>3.2</v>
      </c>
      <c r="G19" s="57">
        <v>4.89</v>
      </c>
      <c r="H19" s="58">
        <v>5.15</v>
      </c>
      <c r="I19" s="58">
        <v>3.03</v>
      </c>
      <c r="J19" s="58">
        <v>3.5</v>
      </c>
      <c r="K19" s="58">
        <v>3.28</v>
      </c>
      <c r="L19" s="58">
        <v>2.4</v>
      </c>
      <c r="M19" s="58">
        <v>2.79</v>
      </c>
      <c r="N19" s="58">
        <v>3.4</v>
      </c>
      <c r="O19" s="58">
        <v>2.71</v>
      </c>
      <c r="P19" s="58">
        <v>3.7</v>
      </c>
      <c r="Q19" s="58">
        <v>3.32</v>
      </c>
      <c r="R19" s="58">
        <v>73.7</v>
      </c>
      <c r="S19" s="58">
        <v>56.31</v>
      </c>
      <c r="T19" s="58">
        <v>43.6</v>
      </c>
      <c r="U19" s="58">
        <v>3.34</v>
      </c>
      <c r="V19" s="58">
        <v>3.7</v>
      </c>
      <c r="W19" s="58">
        <v>3.96</v>
      </c>
      <c r="X19" s="58">
        <v>3.7</v>
      </c>
      <c r="Y19" s="58">
        <v>2.8</v>
      </c>
      <c r="Z19" s="58">
        <v>3.8</v>
      </c>
      <c r="AA19" s="59">
        <f>E19+G19+I19+K19+M19+O19+Q19+S19+U19+W19+Y19</f>
        <v>102.41</v>
      </c>
      <c r="AB19" s="50"/>
      <c r="AC19" s="60"/>
      <c r="AD19" s="44"/>
    </row>
    <row r="20" s="5" customFormat="1" ht="25" customHeight="1" spans="1:30">
      <c r="A20" s="31">
        <v>17</v>
      </c>
      <c r="B20" s="31" t="s">
        <v>312</v>
      </c>
      <c r="C20" s="45">
        <v>613</v>
      </c>
      <c r="D20" s="61">
        <f>0.08+5</f>
        <v>5.08</v>
      </c>
      <c r="E20" s="62">
        <v>10.96</v>
      </c>
      <c r="F20" s="61">
        <f>1+0.07+5</f>
        <v>6.07</v>
      </c>
      <c r="G20" s="61">
        <v>8.76</v>
      </c>
      <c r="H20" s="62">
        <f>0.1+4.3</f>
        <v>4.4</v>
      </c>
      <c r="I20" s="62">
        <v>162.26</v>
      </c>
      <c r="J20" s="62">
        <f>0.09+5+20</f>
        <v>25.09</v>
      </c>
      <c r="K20" s="62">
        <v>770.42</v>
      </c>
      <c r="L20" s="34">
        <f>400+0.08+6</f>
        <v>406.08</v>
      </c>
      <c r="M20" s="62">
        <v>0.12</v>
      </c>
      <c r="N20" s="62">
        <f>0.08+3+100</f>
        <v>103.08</v>
      </c>
      <c r="O20" s="62">
        <v>119.43</v>
      </c>
      <c r="P20" s="62">
        <f>0.06+6</f>
        <v>6.06</v>
      </c>
      <c r="Q20" s="62">
        <f>计划分解表!M109</f>
        <v>100.24</v>
      </c>
      <c r="R20" s="62">
        <f>0.07+5</f>
        <v>5.07</v>
      </c>
      <c r="S20" s="62">
        <v>33.79</v>
      </c>
      <c r="T20" s="62">
        <f>0.1+6.1</f>
        <v>6.2</v>
      </c>
      <c r="U20" s="62"/>
      <c r="V20" s="62">
        <f>0.11+6+30</f>
        <v>36.11</v>
      </c>
      <c r="W20" s="62"/>
      <c r="X20" s="62">
        <f>0.07+3.6</f>
        <v>3.67</v>
      </c>
      <c r="Y20" s="62"/>
      <c r="Z20" s="62">
        <f>0.09+5+1</f>
        <v>6.09</v>
      </c>
      <c r="AA20" s="35">
        <f t="shared" si="0"/>
        <v>1205.98</v>
      </c>
      <c r="AB20" s="47"/>
      <c r="AC20" s="63"/>
      <c r="AD20" s="37"/>
    </row>
    <row r="21" s="5" customFormat="1" ht="25" customHeight="1" spans="1:30">
      <c r="A21" s="31">
        <v>18</v>
      </c>
      <c r="B21" s="31" t="s">
        <v>336</v>
      </c>
      <c r="C21" s="45">
        <v>391</v>
      </c>
      <c r="D21" s="61">
        <v>20</v>
      </c>
      <c r="E21" s="62">
        <v>4.17</v>
      </c>
      <c r="F21" s="61">
        <v>20</v>
      </c>
      <c r="G21" s="61">
        <v>8.88</v>
      </c>
      <c r="H21" s="62">
        <v>30</v>
      </c>
      <c r="I21" s="62">
        <v>22.95</v>
      </c>
      <c r="J21" s="62">
        <v>40</v>
      </c>
      <c r="K21" s="62">
        <v>7.39</v>
      </c>
      <c r="L21" s="34">
        <v>50</v>
      </c>
      <c r="M21" s="62">
        <v>7.5</v>
      </c>
      <c r="N21" s="62">
        <v>40</v>
      </c>
      <c r="O21" s="62">
        <v>7.67</v>
      </c>
      <c r="P21" s="62">
        <v>41</v>
      </c>
      <c r="Q21" s="62">
        <v>9.35</v>
      </c>
      <c r="R21" s="62">
        <v>35</v>
      </c>
      <c r="S21" s="62">
        <v>9.75</v>
      </c>
      <c r="T21" s="62">
        <v>25</v>
      </c>
      <c r="U21" s="62"/>
      <c r="V21" s="62">
        <v>40</v>
      </c>
      <c r="W21" s="62"/>
      <c r="X21" s="62">
        <v>30</v>
      </c>
      <c r="Y21" s="62"/>
      <c r="Z21" s="62">
        <v>20</v>
      </c>
      <c r="AA21" s="35">
        <f t="shared" si="0"/>
        <v>77.66</v>
      </c>
      <c r="AB21" s="47"/>
      <c r="AC21" s="63"/>
      <c r="AD21" s="37"/>
    </row>
    <row r="22" s="5" customFormat="1" ht="25" customHeight="1" spans="1:30">
      <c r="A22" s="31">
        <v>19</v>
      </c>
      <c r="B22" s="64" t="s">
        <v>500</v>
      </c>
      <c r="C22" s="45">
        <v>18464</v>
      </c>
      <c r="D22" s="65">
        <v>419.083333333333</v>
      </c>
      <c r="E22" s="66">
        <v>883</v>
      </c>
      <c r="F22" s="65">
        <v>419.083333333333</v>
      </c>
      <c r="G22" s="65">
        <v>1557</v>
      </c>
      <c r="H22" s="66">
        <v>419.083333333333</v>
      </c>
      <c r="I22" s="66">
        <v>1097</v>
      </c>
      <c r="J22" s="66">
        <v>419.083333333333</v>
      </c>
      <c r="K22" s="66">
        <v>935</v>
      </c>
      <c r="L22" s="34">
        <v>419.083333333333</v>
      </c>
      <c r="M22" s="66">
        <v>877</v>
      </c>
      <c r="N22" s="66">
        <v>419.083333333333</v>
      </c>
      <c r="O22" s="66">
        <f>计划分解表!L122</f>
        <v>984</v>
      </c>
      <c r="P22" s="66">
        <v>419.083333333333</v>
      </c>
      <c r="Q22" s="66">
        <f>计划分解表!M122</f>
        <v>1202</v>
      </c>
      <c r="R22" s="66">
        <v>419.083333333333</v>
      </c>
      <c r="S22" s="66">
        <v>1449</v>
      </c>
      <c r="T22" s="66">
        <v>419.083333333333</v>
      </c>
      <c r="U22" s="66"/>
      <c r="V22" s="66">
        <v>419.083333333333</v>
      </c>
      <c r="W22" s="66"/>
      <c r="X22" s="66">
        <v>419.083333333333</v>
      </c>
      <c r="Y22" s="66"/>
      <c r="Z22" s="66">
        <v>13854.0833333333</v>
      </c>
      <c r="AA22" s="35">
        <f t="shared" si="0"/>
        <v>8984</v>
      </c>
      <c r="AB22" s="47"/>
      <c r="AC22" s="63"/>
      <c r="AD22" s="37"/>
    </row>
    <row r="23" s="5" customFormat="1" ht="25" customHeight="1" spans="1:30">
      <c r="A23" s="31">
        <v>20</v>
      </c>
      <c r="B23" s="31" t="s">
        <v>351</v>
      </c>
      <c r="C23" s="67">
        <v>5713</v>
      </c>
      <c r="D23" s="65">
        <v>363.583333333333</v>
      </c>
      <c r="E23" s="68">
        <v>304.9</v>
      </c>
      <c r="F23" s="65">
        <v>353.583333333333</v>
      </c>
      <c r="G23" s="69">
        <v>188.6</v>
      </c>
      <c r="H23" s="68">
        <v>353.583333333333</v>
      </c>
      <c r="I23" s="62">
        <v>375.55</v>
      </c>
      <c r="J23" s="68">
        <v>353.583333333333</v>
      </c>
      <c r="K23" s="68">
        <v>338.91</v>
      </c>
      <c r="L23" s="34">
        <v>353.583333333333</v>
      </c>
      <c r="M23" s="68">
        <v>174.78</v>
      </c>
      <c r="N23" s="62">
        <v>370.283333333333</v>
      </c>
      <c r="O23" s="62">
        <v>169.83</v>
      </c>
      <c r="P23" s="68">
        <v>353.583333333333</v>
      </c>
      <c r="Q23" s="68">
        <f>计划分解表!M131</f>
        <v>86.97</v>
      </c>
      <c r="R23" s="68">
        <v>353.583333333333</v>
      </c>
      <c r="S23" s="68">
        <v>135.51</v>
      </c>
      <c r="T23" s="68">
        <v>353.583333333333</v>
      </c>
      <c r="U23" s="68"/>
      <c r="V23" s="68">
        <v>353.583333333333</v>
      </c>
      <c r="W23" s="68"/>
      <c r="X23" s="68">
        <v>1796.88333333333</v>
      </c>
      <c r="Y23" s="70"/>
      <c r="Z23" s="70">
        <v>353.583333333333</v>
      </c>
      <c r="AA23" s="35">
        <f t="shared" si="0"/>
        <v>1775.05</v>
      </c>
      <c r="AB23" s="47"/>
      <c r="AC23" s="63"/>
      <c r="AD23" s="37"/>
    </row>
    <row r="24" s="4" customFormat="1" ht="25" customHeight="1" spans="1:30">
      <c r="A24" s="38">
        <v>21</v>
      </c>
      <c r="B24" s="38" t="s">
        <v>378</v>
      </c>
      <c r="C24" s="71">
        <v>1138.5</v>
      </c>
      <c r="D24" s="72">
        <v>67</v>
      </c>
      <c r="E24" s="73">
        <f>计划分解表!G141</f>
        <v>40.1416666666667</v>
      </c>
      <c r="F24" s="72">
        <v>66.9</v>
      </c>
      <c r="G24" s="53">
        <v>306.17</v>
      </c>
      <c r="H24" s="54">
        <v>367</v>
      </c>
      <c r="I24" s="74">
        <f>计划分解表!I141</f>
        <v>18.9433333333333</v>
      </c>
      <c r="J24" s="54">
        <v>63.84</v>
      </c>
      <c r="K24" s="54">
        <f>计划分解表!J141</f>
        <v>38.1933333333333</v>
      </c>
      <c r="L24" s="41">
        <v>46.84</v>
      </c>
      <c r="M24" s="54">
        <f>计划分解表!K141</f>
        <v>18.0833333333333</v>
      </c>
      <c r="N24" s="54">
        <v>128.84</v>
      </c>
      <c r="O24" s="54">
        <f>计划分解表!L141</f>
        <v>18.25</v>
      </c>
      <c r="P24" s="54">
        <v>46.84</v>
      </c>
      <c r="Q24" s="54">
        <f>计划分解表!M141</f>
        <v>17.77</v>
      </c>
      <c r="R24" s="54">
        <v>46.84</v>
      </c>
      <c r="S24" s="54">
        <f>计划分解表!N141</f>
        <v>17.69</v>
      </c>
      <c r="T24" s="54">
        <v>48.84</v>
      </c>
      <c r="U24" s="54">
        <v>17.85</v>
      </c>
      <c r="V24" s="54">
        <v>46.84</v>
      </c>
      <c r="W24" s="54"/>
      <c r="X24" s="54">
        <v>66.9</v>
      </c>
      <c r="Y24" s="75"/>
      <c r="Z24" s="75">
        <v>141.82</v>
      </c>
      <c r="AA24" s="42">
        <f>E24+G24+I24+K24+M24+O24+Q24+S24+U24</f>
        <v>493.091666666667</v>
      </c>
      <c r="AB24" s="50"/>
      <c r="AC24" s="60"/>
      <c r="AD24" s="44"/>
    </row>
    <row r="25" s="1" customFormat="1" ht="25" customHeight="1" spans="1:30">
      <c r="A25" s="31">
        <v>22</v>
      </c>
      <c r="B25" s="31" t="s">
        <v>400</v>
      </c>
      <c r="C25" s="45">
        <v>125.9</v>
      </c>
      <c r="D25" s="76">
        <v>0.4</v>
      </c>
      <c r="E25" s="77">
        <v>12.97</v>
      </c>
      <c r="F25" s="69">
        <v>0</v>
      </c>
      <c r="G25" s="76">
        <v>0.4</v>
      </c>
      <c r="H25" s="77">
        <v>10.5</v>
      </c>
      <c r="I25" s="68">
        <v>0</v>
      </c>
      <c r="J25" s="68">
        <v>0</v>
      </c>
      <c r="K25" s="68">
        <v>0</v>
      </c>
      <c r="L25" s="34">
        <v>0</v>
      </c>
      <c r="M25" s="68">
        <v>0</v>
      </c>
      <c r="N25" s="77">
        <v>0</v>
      </c>
      <c r="O25" s="77"/>
      <c r="P25" s="68">
        <v>0</v>
      </c>
      <c r="Q25" s="68">
        <v>0</v>
      </c>
      <c r="R25" s="68">
        <v>0</v>
      </c>
      <c r="S25" s="77">
        <v>34.55</v>
      </c>
      <c r="T25" s="77">
        <v>59.8</v>
      </c>
      <c r="U25" s="68"/>
      <c r="V25" s="68">
        <v>0</v>
      </c>
      <c r="W25" s="68"/>
      <c r="X25" s="77">
        <v>0</v>
      </c>
      <c r="Y25" s="78"/>
      <c r="Z25" s="78">
        <v>55.2</v>
      </c>
      <c r="AA25" s="35">
        <f t="shared" si="0"/>
        <v>47.92</v>
      </c>
      <c r="AB25" s="47"/>
      <c r="AC25" s="51"/>
      <c r="AD25" s="37"/>
    </row>
    <row r="26" s="1" customFormat="1" ht="25" customHeight="1" spans="1:30">
      <c r="A26" s="31">
        <v>23</v>
      </c>
      <c r="B26" s="31" t="s">
        <v>416</v>
      </c>
      <c r="C26" s="45">
        <v>15478</v>
      </c>
      <c r="D26" s="69">
        <v>531.5</v>
      </c>
      <c r="E26" s="68">
        <v>515.78</v>
      </c>
      <c r="F26" s="69">
        <v>534.5</v>
      </c>
      <c r="G26" s="69">
        <v>588.48</v>
      </c>
      <c r="H26" s="68">
        <v>528.5</v>
      </c>
      <c r="I26" s="68">
        <v>601.14</v>
      </c>
      <c r="J26" s="68">
        <v>3757.8</v>
      </c>
      <c r="K26" s="68">
        <v>626.34</v>
      </c>
      <c r="L26" s="34">
        <v>1262.8</v>
      </c>
      <c r="M26" s="68">
        <v>3980.27</v>
      </c>
      <c r="N26" s="68">
        <v>1254.83</v>
      </c>
      <c r="O26" s="68">
        <v>1897.41</v>
      </c>
      <c r="P26" s="68">
        <v>1259.83</v>
      </c>
      <c r="Q26" s="68">
        <f>计划分解表!M156</f>
        <v>1395.89</v>
      </c>
      <c r="R26" s="68">
        <v>1264.83</v>
      </c>
      <c r="S26" s="68">
        <v>1423.12</v>
      </c>
      <c r="T26" s="68">
        <v>1262.83</v>
      </c>
      <c r="U26" s="68"/>
      <c r="V26" s="68">
        <v>1274.83</v>
      </c>
      <c r="W26" s="68"/>
      <c r="X26" s="68">
        <v>1264.83</v>
      </c>
      <c r="Y26" s="70"/>
      <c r="Z26" s="70">
        <v>1280.92</v>
      </c>
      <c r="AA26" s="35">
        <f t="shared" si="0"/>
        <v>11028.43</v>
      </c>
      <c r="AB26" s="47"/>
      <c r="AC26" s="79"/>
      <c r="AD26" s="37"/>
    </row>
    <row r="27" s="1" customFormat="1" ht="25" customHeight="1" spans="1:30">
      <c r="A27" s="31">
        <v>24</v>
      </c>
      <c r="B27" s="31" t="s">
        <v>439</v>
      </c>
      <c r="C27" s="45">
        <v>29.8</v>
      </c>
      <c r="D27" s="69">
        <v>0</v>
      </c>
      <c r="E27" s="68">
        <v>1.8</v>
      </c>
      <c r="F27" s="69">
        <v>0</v>
      </c>
      <c r="G27" s="69">
        <v>2.5</v>
      </c>
      <c r="H27" s="68">
        <v>3</v>
      </c>
      <c r="I27" s="68">
        <v>0</v>
      </c>
      <c r="J27" s="68">
        <v>0</v>
      </c>
      <c r="K27" s="68">
        <v>0</v>
      </c>
      <c r="L27" s="68">
        <v>0</v>
      </c>
      <c r="M27" s="68">
        <v>0</v>
      </c>
      <c r="N27" s="68">
        <v>0</v>
      </c>
      <c r="O27" s="68"/>
      <c r="P27" s="68">
        <v>0</v>
      </c>
      <c r="Q27" s="68">
        <v>0</v>
      </c>
      <c r="R27" s="68">
        <v>0</v>
      </c>
      <c r="S27" s="68">
        <v>0</v>
      </c>
      <c r="T27" s="68">
        <v>0</v>
      </c>
      <c r="U27" s="68"/>
      <c r="V27" s="68">
        <v>0</v>
      </c>
      <c r="W27" s="68"/>
      <c r="X27" s="68">
        <v>0</v>
      </c>
      <c r="Y27" s="70"/>
      <c r="Z27" s="70">
        <v>26.8</v>
      </c>
      <c r="AA27" s="35">
        <f t="shared" si="0"/>
        <v>4.3</v>
      </c>
      <c r="AB27" s="47"/>
      <c r="AC27" s="51"/>
      <c r="AD27" s="37"/>
    </row>
    <row r="28" s="1" customFormat="1" ht="28" customHeight="1" spans="1:30">
      <c r="A28" s="31">
        <v>25</v>
      </c>
      <c r="B28" s="31" t="s">
        <v>501</v>
      </c>
      <c r="C28" s="45">
        <v>50</v>
      </c>
      <c r="D28" s="69">
        <v>0</v>
      </c>
      <c r="E28" s="68">
        <v>0</v>
      </c>
      <c r="F28" s="69">
        <v>0</v>
      </c>
      <c r="G28" s="69">
        <v>0</v>
      </c>
      <c r="H28" s="68">
        <v>10</v>
      </c>
      <c r="I28" s="68">
        <v>16.99</v>
      </c>
      <c r="J28" s="68">
        <v>0</v>
      </c>
      <c r="K28" s="68">
        <v>0</v>
      </c>
      <c r="L28" s="68">
        <v>0</v>
      </c>
      <c r="M28" s="68">
        <v>0</v>
      </c>
      <c r="N28" s="68">
        <v>13</v>
      </c>
      <c r="O28" s="68">
        <v>13.76</v>
      </c>
      <c r="P28" s="68">
        <v>0</v>
      </c>
      <c r="Q28" s="68">
        <v>0</v>
      </c>
      <c r="R28" s="68">
        <v>0</v>
      </c>
      <c r="S28" s="68">
        <v>0</v>
      </c>
      <c r="T28" s="68">
        <v>13</v>
      </c>
      <c r="U28" s="68"/>
      <c r="V28" s="68">
        <v>0</v>
      </c>
      <c r="W28" s="68"/>
      <c r="X28" s="68">
        <v>0</v>
      </c>
      <c r="Y28" s="70"/>
      <c r="Z28" s="70">
        <v>14</v>
      </c>
      <c r="AA28" s="35">
        <f t="shared" si="0"/>
        <v>30.75</v>
      </c>
      <c r="AB28" s="47"/>
      <c r="AC28" s="51"/>
      <c r="AD28" s="37"/>
    </row>
    <row r="29" s="1" customFormat="1" ht="25" customHeight="1" spans="1:30">
      <c r="A29" s="80"/>
      <c r="B29" s="81" t="s">
        <v>502</v>
      </c>
      <c r="C29" s="82">
        <f>SUM(C4:C28)</f>
        <v>122636.52</v>
      </c>
      <c r="D29" s="82">
        <f>SUM(D4:D28)</f>
        <v>4990.29246666667</v>
      </c>
      <c r="E29" s="83">
        <f t="shared" ref="E29:W29" si="1">SUM(E4:E28)</f>
        <v>10279.4116666667</v>
      </c>
      <c r="F29" s="82">
        <f t="shared" si="1"/>
        <v>3940.90246666667</v>
      </c>
      <c r="G29" s="82">
        <f t="shared" si="1"/>
        <v>8788.65</v>
      </c>
      <c r="H29" s="82">
        <f t="shared" si="1"/>
        <v>6126.98246666667</v>
      </c>
      <c r="I29" s="82">
        <f t="shared" si="1"/>
        <v>5405.75333333333</v>
      </c>
      <c r="J29" s="83">
        <f t="shared" si="1"/>
        <v>9179.56246666667</v>
      </c>
      <c r="K29" s="83">
        <f t="shared" si="1"/>
        <v>9262.94204569114</v>
      </c>
      <c r="L29" s="83">
        <f t="shared" si="1"/>
        <v>23584.9524666667</v>
      </c>
      <c r="M29" s="83">
        <f t="shared" si="1"/>
        <v>26380.2396209755</v>
      </c>
      <c r="N29" s="83">
        <f t="shared" si="1"/>
        <v>6584.57183185923</v>
      </c>
      <c r="O29" s="83">
        <f t="shared" si="1"/>
        <v>7155.5</v>
      </c>
      <c r="P29" s="83">
        <f t="shared" si="1"/>
        <v>7019.26246666667</v>
      </c>
      <c r="Q29" s="83">
        <f t="shared" si="1"/>
        <v>9349.94467465482</v>
      </c>
      <c r="R29" s="83">
        <f t="shared" si="1"/>
        <v>6003.27246666667</v>
      </c>
      <c r="S29" s="83">
        <f t="shared" si="1"/>
        <v>10721.79</v>
      </c>
      <c r="T29" s="83">
        <f t="shared" si="1"/>
        <v>7050.10246666667</v>
      </c>
      <c r="U29" s="83"/>
      <c r="V29" s="83">
        <f>SUM(V4:V28)</f>
        <v>7745.31246666667</v>
      </c>
      <c r="W29" s="83"/>
      <c r="X29" s="83">
        <f>SUM(X4:X28)</f>
        <v>8676.23246666666</v>
      </c>
      <c r="Y29" s="83"/>
      <c r="Z29" s="83">
        <f>SUM(Z4:Z28)</f>
        <v>32228.9624666666</v>
      </c>
      <c r="AA29" s="35">
        <f t="shared" si="0"/>
        <v>87344.2313413215</v>
      </c>
      <c r="AB29" s="46"/>
      <c r="AC29" s="51"/>
    </row>
    <row r="30" spans="1:30">
      <c r="C30" s="7" t="s">
        <v>503</v>
      </c>
      <c r="D30" s="1">
        <f>D29+F29+H29+J29+L29+N29+P29</f>
        <v>61426.5266318592</v>
      </c>
      <c r="AC30" s="51"/>
    </row>
    <row r="31" spans="1:30">
      <c r="C31" s="7" t="s">
        <v>504</v>
      </c>
      <c r="D31" s="1">
        <f>AA29-D30</f>
        <v>25917.7047094623</v>
      </c>
      <c r="AC31" s="51"/>
    </row>
    <row r="32" spans="1:30">
      <c r="G32" s="9">
        <f>SUM(D29,F29,H29,J29,L29,N29,P29,R29,T29)</f>
        <v>74479.9015651926</v>
      </c>
      <c r="AC32" s="51"/>
    </row>
    <row r="33" spans="29:29">
      <c r="AC33" s="51"/>
    </row>
    <row r="34" spans="29:29">
      <c r="AC34" s="51"/>
    </row>
    <row r="35" spans="29:29">
      <c r="AC35" s="51"/>
    </row>
  </sheetData>
  <mergeCells count="6">
    <mergeCell ref="A1:AB1"/>
    <mergeCell ref="D2:Z2"/>
    <mergeCell ref="A2:A3"/>
    <mergeCell ref="B2:B3"/>
    <mergeCell ref="C2:C3"/>
    <mergeCell ref="AB2:AB3"/>
  </mergeCells>
  <pageMargins left="0.75" right="0.75" top="1" bottom="1" header="0.5" footer="0.5"/>
  <pageSetup paperSize="9" scale="50"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1" sqref="L2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计划分解表</vt:lpstr>
      <vt:lpstr>一览表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刘欣馨</cp:lastModifiedBy>
  <dcterms:created xsi:type="dcterms:W3CDTF">2006-09-16T00:00:00Z</dcterms:created>
  <dcterms:modified xsi:type="dcterms:W3CDTF">2025-12-01T07:46:27Z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0B18823184E94D42A1444350373C8281_13</vt:lpwstr>
  </property>
  <property fmtid="{D5CDD505-2E9C-101B-9397-08002B2CF9AE}" pid="3" name="KSOProductBuildVer">
    <vt:lpwstr>2052-12.1.0.24034</vt:lpwstr>
  </property>
  <property fmtid="{D5CDD505-2E9C-101B-9397-08002B2CF9AE}" pid="4" name="CalculationRule">
    <vt:i4>0</vt:i4>
  </property>
</Properties>
</file>